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3"/>
  <workbookPr filterPrivacy="1" showInkAnnotation="0" autoCompressPictures="0"/>
  <xr:revisionPtr revIDLastSave="0" documentId="13_ncr:1_{6316C8EB-0245-8347-8D90-D17B3123A4EE}" xr6:coauthVersionLast="45" xr6:coauthVersionMax="45" xr10:uidLastSave="{00000000-0000-0000-0000-000000000000}"/>
  <bookViews>
    <workbookView xWindow="0" yWindow="440" windowWidth="25600" windowHeight="14180" tabRatio="712" activeTab="1" xr2:uid="{00000000-000D-0000-FFFF-FFFF00000000}"/>
  </bookViews>
  <sheets>
    <sheet name="TERMS &amp; CONDITIONS" sheetId="6" r:id="rId1"/>
    <sheet name="Income Tax Calculator" sheetId="1" r:id="rId2"/>
    <sheet name="Income Tax Model" sheetId="2" r:id="rId3"/>
    <sheet name="Fed Tax Rate Mapping" sheetId="3" r:id="rId4"/>
    <sheet name="Income Tax Exhibits" sheetId="4" r:id="rId5"/>
  </sheets>
  <externalReferences>
    <externalReference r:id="rId6"/>
  </externalReferences>
  <definedNames>
    <definedName name="__123Graph_A" localSheetId="0" hidden="1">'[1]Mort tables'!#REF!</definedName>
    <definedName name="__123Graph_A" hidden="1">'[1]Mort tables'!#REF!</definedName>
    <definedName name="__123Graph_B" localSheetId="0" hidden="1">'[1]Mort tables'!#REF!</definedName>
    <definedName name="__123Graph_B" hidden="1">'[1]Mort tables'!#REF!</definedName>
    <definedName name="__123Graph_C" localSheetId="0" hidden="1">'[1]Mort tables'!#REF!</definedName>
    <definedName name="__123Graph_C" hidden="1">'[1]Mort tables'!#REF!</definedName>
    <definedName name="__123Graph_E" localSheetId="0" hidden="1">'[1]Mort tables'!#REF!</definedName>
    <definedName name="__123Graph_E" hidden="1">'[1]Mort tables'!#REF!</definedName>
    <definedName name="__123Graph_F" localSheetId="0" hidden="1">'[1]Mort tables'!#REF!</definedName>
    <definedName name="__123Graph_F" hidden="1">'[1]Mort tables'!#REF!</definedName>
    <definedName name="__123Graph_X" hidden="1">'[1]Mort tables'!#REF!</definedName>
    <definedName name="AnnualGrossIncome">'Income Tax Calculator'!$D$25</definedName>
    <definedName name="Deductions">'Income Tax Calculator'!$C$11</definedName>
    <definedName name="FilingStatus">'Income Tax Calculator'!$C$10</definedName>
    <definedName name="Frequency">'Income Tax Calculator'!$C$7</definedName>
    <definedName name="GrossIncome">'Income Tax Calculator'!$C$8</definedName>
    <definedName name="HTML_CodePage" hidden="1">1252</definedName>
    <definedName name="HTML_Control" localSheetId="0" hidden="1">{"'Sheet1'!$A$1:$G$85"}</definedName>
    <definedName name="HTML_Control" hidden="1">{"'Sheet1'!$A$1:$G$85"}</definedName>
    <definedName name="HTML_Description" hidden="1">""</definedName>
    <definedName name="HTML_Email" hidden="1">""</definedName>
    <definedName name="HTML_Header" hidden="1">"Sheet1"</definedName>
    <definedName name="HTML_LastUpdate" hidden="1">"2/24/99"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Mac" hidden="1">"Macintosh HD:HomePageStuff:New_Home_Page:datafile:histret.html"</definedName>
    <definedName name="HTML_Title" hidden="1">"Historical Returns on Stocks, Bonds and Bills"</definedName>
    <definedName name="HTML1_1" hidden="1">"[ReturnsHistorical]Sheet1!$A$1:$D$77"</definedName>
    <definedName name="HTML1_10" hidden="1">""</definedName>
    <definedName name="HTML1_11" hidden="1">1</definedName>
    <definedName name="HTML1_12" hidden="1">"Zip 100:New_Home_Page:datafile:histret.html"</definedName>
    <definedName name="HTML1_2" hidden="1">1</definedName>
    <definedName name="HTML1_3" hidden="1">"ReturnsHistorical"</definedName>
    <definedName name="HTML1_4" hidden="1">"Historical Returns on Stocks, Bonds and Bills"</definedName>
    <definedName name="HTML1_5" hidden="1">"Ibbotson Data"</definedName>
    <definedName name="HTML1_6" hidden="1">-4146</definedName>
    <definedName name="HTML1_7" hidden="1">-4146</definedName>
    <definedName name="HTML1_8" hidden="1">"3/17/97"</definedName>
    <definedName name="HTML1_9" hidden="1">"Aswath Damodaran"</definedName>
    <definedName name="HTML2_1" hidden="1">"[histret.xls]Sheet1!$A$1:$G$85"</definedName>
    <definedName name="HTML2_10" hidden="1">""</definedName>
    <definedName name="HTML2_11" hidden="1">1</definedName>
    <definedName name="HTML2_12" hidden="1">"Macintosh HD:New_Home_Page:datafile:histret.html"</definedName>
    <definedName name="HTML2_2" hidden="1">1</definedName>
    <definedName name="HTML2_3" hidden="1">"Historical Returns"</definedName>
    <definedName name="HTML2_4" hidden="1">"Historical Returns on Stocks, Bonds and Bills"</definedName>
    <definedName name="HTML2_5" hidden="1">""</definedName>
    <definedName name="HTML2_6" hidden="1">1</definedName>
    <definedName name="HTML2_7" hidden="1">1</definedName>
    <definedName name="HTML2_8" hidden="1">"2/3/98"</definedName>
    <definedName name="HTML2_9" hidden="1">"Aswath Damodaran"</definedName>
    <definedName name="HTMLCount" hidden="1">2</definedName>
    <definedName name="LocalWageTax">'Income Tax Calculator'!$C$20</definedName>
    <definedName name="State">'Income Tax Calculator'!$C$18</definedName>
    <definedName name="TaxableIncomeFICA">'Income Tax Calculator'!$D$28</definedName>
    <definedName name="TaxableIncomeFIT">'Income Tax Calculator'!$D$26</definedName>
    <definedName name="TaxableIncomeSIT">'Income Tax Calculator'!$D$27</definedName>
    <definedName name="TaxCredits">'Income Tax Calculator'!$C$12</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25" i="1" l="1"/>
  <c r="C25" i="1"/>
  <c r="D38" i="1"/>
  <c r="C38" i="1" s="1"/>
  <c r="D40" i="1"/>
  <c r="C40" i="1" s="1"/>
  <c r="C23" i="1"/>
  <c r="B13" i="1"/>
  <c r="B8" i="1"/>
  <c r="H34" i="3"/>
  <c r="G34" i="3"/>
  <c r="H33" i="3"/>
  <c r="G33" i="3"/>
  <c r="P9" i="3"/>
  <c r="D30" i="2"/>
  <c r="H32" i="3"/>
  <c r="R8" i="3" s="1"/>
  <c r="D40" i="2" s="1"/>
  <c r="G32" i="3"/>
  <c r="H31" i="3"/>
  <c r="G31" i="3"/>
  <c r="P7" i="3"/>
  <c r="D28" i="2" s="1"/>
  <c r="H30" i="3"/>
  <c r="G30" i="3"/>
  <c r="H29" i="3"/>
  <c r="R5" i="3" s="1"/>
  <c r="D37" i="2" s="1"/>
  <c r="G29" i="3"/>
  <c r="P5" i="3" s="1"/>
  <c r="D26" i="2" s="1"/>
  <c r="H28" i="3"/>
  <c r="Q11" i="3" s="1"/>
  <c r="C43" i="2" s="1"/>
  <c r="G28" i="3"/>
  <c r="H27" i="3"/>
  <c r="Q10" i="3" s="1"/>
  <c r="C42" i="2" s="1"/>
  <c r="G27" i="3"/>
  <c r="O10" i="3"/>
  <c r="C31" i="2" s="1"/>
  <c r="H26" i="3"/>
  <c r="G26" i="3"/>
  <c r="H25" i="3"/>
  <c r="G25" i="3"/>
  <c r="O8" i="3" s="1"/>
  <c r="C29" i="2" s="1"/>
  <c r="H24" i="3"/>
  <c r="Q7" i="3" s="1"/>
  <c r="C39" i="2" s="1"/>
  <c r="G24" i="3"/>
  <c r="H23" i="3"/>
  <c r="G23" i="3"/>
  <c r="H18" i="3"/>
  <c r="G18" i="3"/>
  <c r="H17" i="3"/>
  <c r="G17" i="3"/>
  <c r="L9" i="3"/>
  <c r="D8" i="2" s="1"/>
  <c r="H16" i="3"/>
  <c r="G16" i="3"/>
  <c r="L8" i="3" s="1"/>
  <c r="D7" i="2" s="1"/>
  <c r="H15" i="3"/>
  <c r="G15" i="3"/>
  <c r="L7" i="3"/>
  <c r="D6" i="2" s="1"/>
  <c r="H14" i="3"/>
  <c r="N6" i="3" s="1"/>
  <c r="D16" i="2" s="1"/>
  <c r="G14" i="3"/>
  <c r="H13" i="3"/>
  <c r="N5" i="3" s="1"/>
  <c r="D15" i="2" s="1"/>
  <c r="G13" i="3"/>
  <c r="L5" i="3" s="1"/>
  <c r="D4" i="2" s="1"/>
  <c r="H12" i="3"/>
  <c r="G12" i="3"/>
  <c r="H11" i="3"/>
  <c r="M10" i="3" s="1"/>
  <c r="C20" i="2" s="1"/>
  <c r="G11" i="3"/>
  <c r="K10" i="3"/>
  <c r="C9" i="2"/>
  <c r="R11" i="3"/>
  <c r="D43" i="2" s="1"/>
  <c r="P11" i="3"/>
  <c r="O11" i="3"/>
  <c r="C32" i="2"/>
  <c r="N11" i="3"/>
  <c r="M11" i="3"/>
  <c r="L11" i="3"/>
  <c r="K11" i="3"/>
  <c r="C10" i="2" s="1"/>
  <c r="H10" i="3"/>
  <c r="M9" i="3" s="1"/>
  <c r="C19" i="2" s="1"/>
  <c r="G10" i="3"/>
  <c r="K9" i="3" s="1"/>
  <c r="C8" i="2" s="1"/>
  <c r="R10" i="3"/>
  <c r="P10" i="3"/>
  <c r="N10" i="3"/>
  <c r="L10" i="3"/>
  <c r="H9" i="3"/>
  <c r="M8" i="3" s="1"/>
  <c r="C18" i="2" s="1"/>
  <c r="G9" i="3"/>
  <c r="K8" i="3" s="1"/>
  <c r="C7" i="2" s="1"/>
  <c r="R9" i="3"/>
  <c r="Q9" i="3"/>
  <c r="O9" i="3"/>
  <c r="C30" i="2" s="1"/>
  <c r="N9" i="3"/>
  <c r="H8" i="3"/>
  <c r="M7" i="3" s="1"/>
  <c r="C17" i="2" s="1"/>
  <c r="G8" i="3"/>
  <c r="Q8" i="3"/>
  <c r="C40" i="2"/>
  <c r="P8" i="3"/>
  <c r="N8" i="3"/>
  <c r="H7" i="3"/>
  <c r="G7" i="3"/>
  <c r="R7" i="3"/>
  <c r="D39" i="2" s="1"/>
  <c r="O7" i="3"/>
  <c r="C28" i="2" s="1"/>
  <c r="N7" i="3"/>
  <c r="K7" i="3"/>
  <c r="C6" i="2" s="1"/>
  <c r="R6" i="3"/>
  <c r="D38" i="2" s="1"/>
  <c r="Q6" i="3"/>
  <c r="P6" i="3"/>
  <c r="O6" i="3"/>
  <c r="C27" i="2" s="1"/>
  <c r="M6" i="3"/>
  <c r="L6" i="3"/>
  <c r="D5" i="2" s="1"/>
  <c r="K6" i="3"/>
  <c r="C5" i="2" s="1"/>
  <c r="Q5" i="3"/>
  <c r="C37" i="2" s="1"/>
  <c r="O5" i="3"/>
  <c r="C26" i="2" s="1"/>
  <c r="M5" i="3"/>
  <c r="C15" i="2" s="1"/>
  <c r="K5" i="3"/>
  <c r="P54" i="2"/>
  <c r="P53" i="2"/>
  <c r="P52" i="2"/>
  <c r="P51" i="2"/>
  <c r="P50" i="2"/>
  <c r="P49" i="2"/>
  <c r="P48" i="2"/>
  <c r="P47" i="2"/>
  <c r="P46" i="2"/>
  <c r="P45" i="2"/>
  <c r="P44" i="2"/>
  <c r="P43" i="2"/>
  <c r="D42" i="2"/>
  <c r="P42" i="2"/>
  <c r="D41" i="2"/>
  <c r="P41" i="2"/>
  <c r="C41" i="2"/>
  <c r="P40" i="2"/>
  <c r="P39" i="2"/>
  <c r="P38" i="2"/>
  <c r="C38" i="2"/>
  <c r="P37" i="2"/>
  <c r="P36" i="2"/>
  <c r="P35" i="2"/>
  <c r="P34" i="2"/>
  <c r="P33" i="2"/>
  <c r="P32" i="2"/>
  <c r="D31" i="2"/>
  <c r="D32" i="2"/>
  <c r="P31" i="2"/>
  <c r="P30" i="2"/>
  <c r="D29" i="2"/>
  <c r="P29" i="2"/>
  <c r="P28" i="2"/>
  <c r="D27" i="2"/>
  <c r="P27" i="2"/>
  <c r="P26" i="2"/>
  <c r="P25" i="2"/>
  <c r="P24" i="2"/>
  <c r="P23" i="2"/>
  <c r="P22" i="2"/>
  <c r="P21" i="2"/>
  <c r="D20" i="2"/>
  <c r="D21" i="2"/>
  <c r="C21" i="2"/>
  <c r="P20" i="2"/>
  <c r="D19" i="2"/>
  <c r="P19" i="2"/>
  <c r="D18" i="2"/>
  <c r="P18" i="2"/>
  <c r="D17" i="2"/>
  <c r="P17" i="2"/>
  <c r="P16" i="2"/>
  <c r="C16" i="2"/>
  <c r="P15" i="2"/>
  <c r="P14" i="2"/>
  <c r="P13" i="2"/>
  <c r="P12" i="2"/>
  <c r="P11" i="2"/>
  <c r="P10" i="2"/>
  <c r="D9" i="2"/>
  <c r="D10" i="2"/>
  <c r="P9" i="2"/>
  <c r="P8" i="2"/>
  <c r="P7" i="2"/>
  <c r="P6" i="2"/>
  <c r="P5" i="2"/>
  <c r="P4" i="2"/>
  <c r="C4" i="2"/>
  <c r="D37" i="1" l="1"/>
  <c r="C37" i="1" s="1"/>
  <c r="D28" i="1"/>
  <c r="D26" i="1"/>
  <c r="C26" i="1" s="1"/>
  <c r="D27" i="1"/>
  <c r="C27" i="1" s="1"/>
  <c r="E5" i="2" l="1"/>
  <c r="F5" i="2" s="1"/>
  <c r="E31" i="2"/>
  <c r="F31" i="2" s="1"/>
  <c r="E16" i="2"/>
  <c r="F16" i="2" s="1"/>
  <c r="E8" i="2"/>
  <c r="F8" i="2" s="1"/>
  <c r="E42" i="2"/>
  <c r="F42" i="2" s="1"/>
  <c r="E28" i="2"/>
  <c r="F28" i="2" s="1"/>
  <c r="E9" i="2"/>
  <c r="F9" i="2" s="1"/>
  <c r="E26" i="2"/>
  <c r="F26" i="2" s="1"/>
  <c r="E39" i="2"/>
  <c r="F39" i="2" s="1"/>
  <c r="E40" i="2"/>
  <c r="F40" i="2" s="1"/>
  <c r="E41" i="2"/>
  <c r="F41" i="2" s="1"/>
  <c r="E37" i="2"/>
  <c r="F37" i="2" s="1"/>
  <c r="E38" i="2"/>
  <c r="F38" i="2" s="1"/>
  <c r="E43" i="2"/>
  <c r="F43" i="2" s="1"/>
  <c r="E6" i="2"/>
  <c r="F6" i="2" s="1"/>
  <c r="E29" i="2"/>
  <c r="F29" i="2" s="1"/>
  <c r="E15" i="2"/>
  <c r="F15" i="2" s="1"/>
  <c r="E20" i="2"/>
  <c r="F20" i="2" s="1"/>
  <c r="E7" i="2"/>
  <c r="F7" i="2" s="1"/>
  <c r="E10" i="2"/>
  <c r="F10" i="2" s="1"/>
  <c r="E18" i="2"/>
  <c r="F18" i="2" s="1"/>
  <c r="E32" i="2"/>
  <c r="F32" i="2" s="1"/>
  <c r="E17" i="2"/>
  <c r="F17" i="2" s="1"/>
  <c r="E30" i="2"/>
  <c r="F30" i="2" s="1"/>
  <c r="E27" i="2"/>
  <c r="F27" i="2" s="1"/>
  <c r="E4" i="2"/>
  <c r="F4" i="2" s="1"/>
  <c r="E21" i="2"/>
  <c r="F21" i="2" s="1"/>
  <c r="E19" i="2"/>
  <c r="F19" i="2" s="1"/>
  <c r="S3" i="2"/>
  <c r="S6" i="2" s="1"/>
  <c r="S7" i="2" s="1"/>
  <c r="O40" i="2" s="1"/>
  <c r="D31" i="1"/>
  <c r="C31" i="1" s="1"/>
  <c r="D32" i="1"/>
  <c r="C32" i="1" s="1"/>
  <c r="C28" i="1"/>
  <c r="D34" i="1"/>
  <c r="C34" i="1" s="1"/>
  <c r="I36" i="2"/>
  <c r="I37" i="2"/>
  <c r="I25" i="2" l="1"/>
  <c r="I3" i="2"/>
  <c r="D30" i="1" s="1"/>
  <c r="C30" i="1" s="1"/>
  <c r="I4" i="2"/>
  <c r="I15" i="2"/>
  <c r="I14" i="2"/>
  <c r="O24" i="2"/>
  <c r="O29" i="2"/>
  <c r="O19" i="2"/>
  <c r="O28" i="2"/>
  <c r="O47" i="2"/>
  <c r="I26" i="2"/>
  <c r="O48" i="2"/>
  <c r="O9" i="2"/>
  <c r="O8" i="2"/>
  <c r="O20" i="2"/>
  <c r="O33" i="2"/>
  <c r="O41" i="2"/>
  <c r="D33" i="1" s="1"/>
  <c r="C33" i="1" s="1"/>
  <c r="O39" i="2"/>
  <c r="O42" i="2"/>
  <c r="O12" i="2"/>
  <c r="O22" i="2"/>
  <c r="O26" i="2"/>
  <c r="O31" i="2"/>
  <c r="O32" i="2"/>
  <c r="O6" i="2"/>
  <c r="O18" i="2"/>
  <c r="O7" i="2"/>
  <c r="O50" i="2"/>
  <c r="O49" i="2"/>
  <c r="O21" i="2"/>
  <c r="O37" i="2"/>
  <c r="O34" i="2"/>
  <c r="O44" i="2"/>
  <c r="O25" i="2"/>
  <c r="O17" i="2"/>
  <c r="O11" i="2"/>
  <c r="O27" i="2"/>
  <c r="O14" i="2"/>
  <c r="O52" i="2"/>
  <c r="O36" i="2"/>
  <c r="O30" i="2"/>
  <c r="O10" i="2"/>
  <c r="O38" i="2"/>
  <c r="O43" i="2"/>
  <c r="O35" i="2"/>
  <c r="O51" i="2"/>
  <c r="O46" i="2"/>
  <c r="O5" i="2"/>
  <c r="O45" i="2"/>
  <c r="O13" i="2"/>
  <c r="O15" i="2"/>
  <c r="O23" i="2"/>
  <c r="O4" i="2"/>
  <c r="O54" i="2"/>
  <c r="O16" i="2"/>
  <c r="O53" i="2"/>
  <c r="D35" i="1" l="1"/>
  <c r="D39" i="1" l="1"/>
  <c r="C35" i="1"/>
  <c r="C39" i="1" l="1"/>
  <c r="D41" i="1"/>
  <c r="C41" i="1" s="1"/>
</calcChain>
</file>

<file path=xl/sharedStrings.xml><?xml version="1.0" encoding="utf-8"?>
<sst xmlns="http://schemas.openxmlformats.org/spreadsheetml/2006/main" count="262" uniqueCount="198">
  <si>
    <t>Input Table</t>
  </si>
  <si>
    <t>Variable</t>
  </si>
  <si>
    <t>Input</t>
  </si>
  <si>
    <t>Format</t>
  </si>
  <si>
    <t>Description</t>
  </si>
  <si>
    <t>Federal Income Tax Filing Information</t>
  </si>
  <si>
    <t>Filing Status</t>
  </si>
  <si>
    <t>Single</t>
  </si>
  <si>
    <t>Dropdown</t>
  </si>
  <si>
    <t>Marital status influences the rate at which income is taxed</t>
  </si>
  <si>
    <t>$$</t>
  </si>
  <si>
    <t>Annual income before taxes and deductions</t>
  </si>
  <si>
    <t>FIT Deductions</t>
  </si>
  <si>
    <t>Tax Credits</t>
  </si>
  <si>
    <t>Retirement Contributions</t>
  </si>
  <si>
    <t>FICA-Eligible Benefits</t>
  </si>
  <si>
    <t>Includes annual contributions to insurance premiums, an HSA, commuter benefits, etc.</t>
  </si>
  <si>
    <t>FICA-Ineligible Benefits</t>
  </si>
  <si>
    <t xml:space="preserve">Any other fringe benefits that are deducted from your paycheck pre-tax </t>
  </si>
  <si>
    <t>State &amp; Local Taxes</t>
  </si>
  <si>
    <t>State Residence</t>
  </si>
  <si>
    <t>Pennsylvania</t>
  </si>
  <si>
    <t>Estimated state tax rate as a percentage of taxable income (typically between 4% - 8%)</t>
  </si>
  <si>
    <t>Manual State Tax Override</t>
  </si>
  <si>
    <t>N/A</t>
  </si>
  <si>
    <t>% or N/A</t>
  </si>
  <si>
    <t>Local Wage Tax</t>
  </si>
  <si>
    <t>%</t>
  </si>
  <si>
    <t>Only applicable to certain cities/municipalities, such as Philadelphia and New York</t>
  </si>
  <si>
    <t>Output Table</t>
  </si>
  <si>
    <t>Annual</t>
  </si>
  <si>
    <t>Taxable Income Calculations</t>
  </si>
  <si>
    <t>Gross Income</t>
  </si>
  <si>
    <t>FIT Taxable Income</t>
  </si>
  <si>
    <t>SIT Taxable Income</t>
  </si>
  <si>
    <t>For simplicity, assumed to be Gross Income less pre-tax contributions</t>
  </si>
  <si>
    <t>FICA Taxable Income</t>
  </si>
  <si>
    <t>Income Taxes</t>
  </si>
  <si>
    <t>Federal Income Tax</t>
  </si>
  <si>
    <t>Calculated based upon FIT Taxable Income &amp; 2019 Federal Income Tax brackets</t>
  </si>
  <si>
    <t>Medicare</t>
  </si>
  <si>
    <t>Old Age, Survivors, and Disability Insurance</t>
  </si>
  <si>
    <t>Equals 6.20% of first $132,900 of FICA taxable income</t>
  </si>
  <si>
    <t>State Income Tax</t>
  </si>
  <si>
    <t>Equals approximate state tax rate applied to approximated state taxable income.</t>
  </si>
  <si>
    <t>Local wage tax rate applied to Local Wage Taxable Income (Set to FICA for simplicity)</t>
  </si>
  <si>
    <t>Total Income Taxes</t>
  </si>
  <si>
    <t>Sum of income taxes</t>
  </si>
  <si>
    <t>Net Income Calculation</t>
  </si>
  <si>
    <t>Gross annual income</t>
  </si>
  <si>
    <t>Pre-Tax Contributions</t>
  </si>
  <si>
    <t>Sum of pre-tax contributions</t>
  </si>
  <si>
    <t>Credits that will be netted against Total Income Taxes</t>
  </si>
  <si>
    <t>Net Income</t>
  </si>
  <si>
    <t>Gross income less pre-tax contributions and income taxes</t>
  </si>
  <si>
    <t>Federal Tax Bracket - Single</t>
  </si>
  <si>
    <t>FIT - Single</t>
  </si>
  <si>
    <t>State Income Tax Table</t>
  </si>
  <si>
    <t>SIT Formulas</t>
  </si>
  <si>
    <t>Tax Rate</t>
  </si>
  <si>
    <t>Bucket-Min</t>
  </si>
  <si>
    <t>Bucket-Max</t>
  </si>
  <si>
    <t>Bucket-Act</t>
  </si>
  <si>
    <t>Tax-Act</t>
  </si>
  <si>
    <t>Effective Tax Rate</t>
  </si>
  <si>
    <t>Manual</t>
  </si>
  <si>
    <t>Low End</t>
  </si>
  <si>
    <t>High End</t>
  </si>
  <si>
    <t>Salary-Based Average</t>
  </si>
  <si>
    <t>Method</t>
  </si>
  <si>
    <t>State Taxable Income</t>
  </si>
  <si>
    <t>Annual Taxes</t>
  </si>
  <si>
    <t>Alabama</t>
  </si>
  <si>
    <t>Bucket Low</t>
  </si>
  <si>
    <t>Alaska</t>
  </si>
  <si>
    <t>Bucket High</t>
  </si>
  <si>
    <t>Arizona</t>
  </si>
  <si>
    <t>Low Weight</t>
  </si>
  <si>
    <t>Arkansas</t>
  </si>
  <si>
    <t>High Weight</t>
  </si>
  <si>
    <t>California</t>
  </si>
  <si>
    <t>Colorado</t>
  </si>
  <si>
    <t>Connecticut</t>
  </si>
  <si>
    <t>Delaware</t>
  </si>
  <si>
    <t>Florida</t>
  </si>
  <si>
    <t>Federal Tax Bracket - Head of Household</t>
  </si>
  <si>
    <t>FIT - HoH</t>
  </si>
  <si>
    <t>Georgia</t>
  </si>
  <si>
    <t>Hawaii</t>
  </si>
  <si>
    <t>Idaho</t>
  </si>
  <si>
    <t>Illinois</t>
  </si>
  <si>
    <t>Indiana</t>
  </si>
  <si>
    <t>Iowa</t>
  </si>
  <si>
    <t>Kansas</t>
  </si>
  <si>
    <t>Kentucky</t>
  </si>
  <si>
    <t>Louisiana</t>
  </si>
  <si>
    <t>Maine</t>
  </si>
  <si>
    <t>Maryland</t>
  </si>
  <si>
    <t>Federal Tax Bracket - Married Filing Jointly</t>
  </si>
  <si>
    <t>FIT - MFJ</t>
  </si>
  <si>
    <t>Massachusetts</t>
  </si>
  <si>
    <t>Michigan</t>
  </si>
  <si>
    <t>Minnesota</t>
  </si>
  <si>
    <t>Mississippi</t>
  </si>
  <si>
    <t>Missouri</t>
  </si>
  <si>
    <t>Montana</t>
  </si>
  <si>
    <t>Nebraska</t>
  </si>
  <si>
    <t>Nevada</t>
  </si>
  <si>
    <t>New Hampshire</t>
  </si>
  <si>
    <t>New Jersey</t>
  </si>
  <si>
    <t>New Mexico</t>
  </si>
  <si>
    <t>Federal Tax Bracket - Married Filing Separately</t>
  </si>
  <si>
    <t>FIT - MFS</t>
  </si>
  <si>
    <t>New York</t>
  </si>
  <si>
    <t>North Carolina</t>
  </si>
  <si>
    <t>North Dakota</t>
  </si>
  <si>
    <t>Ohio</t>
  </si>
  <si>
    <t>Oklahoma</t>
  </si>
  <si>
    <t>Oregon</t>
  </si>
  <si>
    <t>Rhode Island</t>
  </si>
  <si>
    <t>South Carolina</t>
  </si>
  <si>
    <t>South Dakota</t>
  </si>
  <si>
    <t>Tennessee</t>
  </si>
  <si>
    <t>Texas</t>
  </si>
  <si>
    <t>Utah</t>
  </si>
  <si>
    <t>Vermont</t>
  </si>
  <si>
    <t>Virginia</t>
  </si>
  <si>
    <t>Washington</t>
  </si>
  <si>
    <t>West Virginia</t>
  </si>
  <si>
    <t>Wisconsin</t>
  </si>
  <si>
    <t>Wyoming</t>
  </si>
  <si>
    <t>D.C.</t>
  </si>
  <si>
    <t>Head of House</t>
  </si>
  <si>
    <t>Married Filing Jointly</t>
  </si>
  <si>
    <t>Married Filing Separately</t>
  </si>
  <si>
    <t>Bucket-Low</t>
  </si>
  <si>
    <t>Bucket-High</t>
  </si>
  <si>
    <t>Tax rate</t>
  </si>
  <si>
    <t>Head of household</t>
  </si>
  <si>
    <t>HoH</t>
  </si>
  <si>
    <t>Up to $9,700</t>
  </si>
  <si>
    <t>Up to $13,850</t>
  </si>
  <si>
    <t>$9,701 to $39,475</t>
  </si>
  <si>
    <t>$13,851 to $52,850</t>
  </si>
  <si>
    <t>$39,476 to $84,200</t>
  </si>
  <si>
    <t>$52,851 to $84,200</t>
  </si>
  <si>
    <t>$84,201 to $160,725</t>
  </si>
  <si>
    <t>$84,201 to $160,700</t>
  </si>
  <si>
    <t>$160,726 to $204,100</t>
  </si>
  <si>
    <t>$160,701 to $204,100</t>
  </si>
  <si>
    <t>$204,101 to $510,300</t>
  </si>
  <si>
    <t>$510,301 or more</t>
  </si>
  <si>
    <t>Married filing jointly or qualifying widow</t>
  </si>
  <si>
    <t>Married filing separately</t>
  </si>
  <si>
    <t>MfJ</t>
  </si>
  <si>
    <t>MfS</t>
  </si>
  <si>
    <t>Up to $19,400</t>
  </si>
  <si>
    <t>$19,401 to $78,950</t>
  </si>
  <si>
    <t>$78,951 to $168,400</t>
  </si>
  <si>
    <t>$168,401 to $321,450</t>
  </si>
  <si>
    <t>$321,451 to $408,200</t>
  </si>
  <si>
    <t>$408,201 to $612,350</t>
  </si>
  <si>
    <t>$204,101 to $306,175</t>
  </si>
  <si>
    <t>$612,351 or more</t>
  </si>
  <si>
    <t>$306,176 or more</t>
  </si>
  <si>
    <t>Input a flat tax percentage if you would like to override the automatic state tax calculation</t>
  </si>
  <si>
    <t>Gross Income less pre-tax contributions and standard/itemized deductions</t>
  </si>
  <si>
    <t>Set equal to Gross Income less FICA-eligible Pre-Tax Benefits</t>
  </si>
  <si>
    <t>Equals 1.45% of FICA taxable income &amp; 0.9% of FICA taxable income in excess of $200,000</t>
  </si>
  <si>
    <t>Single Filer FIT by Gross Annual Income</t>
  </si>
  <si>
    <t>FIT</t>
  </si>
  <si>
    <t>Eff Tax Rate</t>
  </si>
  <si>
    <t>Take Home Income</t>
  </si>
  <si>
    <t xml:space="preserve"> Exhibit Assumptions</t>
  </si>
  <si>
    <t>Standard Deduction</t>
  </si>
  <si>
    <t>Exhibit 1: Gross Income Breakdown</t>
  </si>
  <si>
    <t>Exhibit 2: Effective Tax Rate by Gross Income</t>
  </si>
  <si>
    <t>Total value of either the standard ($12,200/ $24,400 ind/fam in 2019) or itemized deductions</t>
  </si>
  <si>
    <t>Income</t>
  </si>
  <si>
    <t>Income before taxes and deductions</t>
  </si>
  <si>
    <t>Total value of tax credits (e.g. $2000 per child)</t>
  </si>
  <si>
    <t>The Frequencyuency at which you receive paychecks</t>
  </si>
  <si>
    <t>Input annual pre-tax retirement contributions (e.g. 401(k), 403(b) or IRA)</t>
  </si>
  <si>
    <t>This calculator is for eductional and informational purposes only and should not be construed as financial advice. The results are only estimations. Please consult a qualified professional regarding financial decisions.</t>
  </si>
  <si>
    <t>Excerpt from IRS Website (Year 2020)</t>
  </si>
  <si>
    <t>Tax Rate by Marital Status</t>
  </si>
  <si>
    <t>BEFORE USING THE SOFTWARE, PLEASE REFER TO COMPLETE TERMS &amp; CONDITIONS</t>
  </si>
  <si>
    <t>Last updated January 1st, 2020</t>
  </si>
  <si>
    <r>
      <rPr>
        <b/>
        <u/>
        <sz val="16"/>
        <color theme="1"/>
        <rFont val="Arial"/>
        <family val="2"/>
      </rPr>
      <t>Acceptance by Use</t>
    </r>
    <r>
      <rPr>
        <sz val="16"/>
        <color theme="1"/>
        <rFont val="Arial"/>
        <family val="2"/>
      </rPr>
      <t xml:space="preserve">
FinanceinaFlash.com is a division of London Levinson LLC. By accessing and using FinanceinaFlash.com (the “Website”), you accept and agree to be bound by the terms and provision of this agreement. In addition, when using this Website’s accompanying downloadable material (the “Software”), you shall be subject to any posted guidelines or rules applicable to such services, which may be posted and modified from time to time, with or without notice. All such guidelines or rules are hereby incorporated by reference into the TOS.
ANY PARTICIPATION IN THIS WEBSITE WILL CONSTITUTE ACCEPTANCE OF THIS AGREEMENT. IF YOU DO NOT AGREE TO ABIDE BY THE ABOVE, PLEASE DO NOT USE THIS WEBSITE.</t>
    </r>
  </si>
  <si>
    <r>
      <rPr>
        <b/>
        <u/>
        <sz val="16"/>
        <color theme="1"/>
        <rFont val="Arial"/>
        <family val="2"/>
      </rPr>
      <t>Intellectual Property</t>
    </r>
    <r>
      <rPr>
        <sz val="16"/>
        <color theme="1"/>
        <rFont val="Arial"/>
        <family val="2"/>
      </rPr>
      <t xml:space="preserve">
The Website/Software and its original content, features, and functionality are owned by London Levinson LLC and are protected by international copyright and other intellectual property or proprietary rights laws.</t>
    </r>
  </si>
  <si>
    <r>
      <rPr>
        <b/>
        <u/>
        <sz val="16"/>
        <color theme="1"/>
        <rFont val="Arial"/>
        <family val="2"/>
      </rPr>
      <t>Use License</t>
    </r>
    <r>
      <rPr>
        <sz val="16"/>
        <color theme="1"/>
        <rFont val="Arial"/>
        <family val="2"/>
      </rPr>
      <t xml:space="preserve">
Permission is granted to temporarily download one copy of the materials (Software) on the London Levinson LLC Website for personal, non-commercial use only. This is the grant of a limited license, not a transfer of title, and under this license you may not:
•	Use the materials for any commercial purpose, or for any public display (commercial or non-commercial);
•	Attempt to decompile or reverse engineer any software contained on the London Levinson LLC Website;
•	Remove any copyright or other proprietary notations from the materials; or
•	Transfer the materials to another person or “mirror” the materials on any other server.
This license shall automatically terminate if you violate any of these restrictions and may be terminated by London Levinson LLC for any reason at any time. Upon termination of this license, you must destroy any downloaded materials in your possession whether in electronic or printed format.</t>
    </r>
  </si>
  <si>
    <r>
      <rPr>
        <b/>
        <u/>
        <sz val="16"/>
        <color theme="1"/>
        <rFont val="Arial"/>
        <family val="2"/>
      </rPr>
      <t>Termination</t>
    </r>
    <r>
      <rPr>
        <sz val="16"/>
        <color theme="1"/>
        <rFont val="Arial"/>
        <family val="2"/>
      </rPr>
      <t xml:space="preserve">
London Levinson LLC reserves the right to terminate your access to the Website and/or Software, without any advance notice. </t>
    </r>
  </si>
  <si>
    <r>
      <rPr>
        <b/>
        <u/>
        <sz val="16"/>
        <color theme="1"/>
        <rFont val="Arial"/>
        <family val="2"/>
      </rPr>
      <t>Disclaiming Accuracy of Information</t>
    </r>
    <r>
      <rPr>
        <sz val="16"/>
        <color theme="1"/>
        <rFont val="Arial"/>
        <family val="2"/>
      </rPr>
      <t xml:space="preserve">
The information provided in this Website and accompanying material (Software) is for informational purposes only.  It should not be considered legal or financial advice.  You should consult with an attorney or other professional to determine what may be best for your individual needs. 
London Levinson LLC does not make any guarantee or other promise as to any results that may be obtained from using the Website and Software. No one should make any investment decision without first consulting his or her own financial advisor and conducting his or her own research and due diligence. To the maximum extent permitted by law, the Website disclaims any and all liability in the event any information, commentary, analysis, opinions, advice and/or recommendations (in the Website or downloadable Software) prove to be inaccurate, incomplete or unreliable, or result in any investment or other losses.
Content contained on or made available through the Website is not intended to and does not constitute legal advice or investment advice and no attorney-client relationship is formed. Your use of the information on the Website or materials linked from the Website is at your own risk.</t>
    </r>
  </si>
  <si>
    <r>
      <rPr>
        <b/>
        <u/>
        <sz val="16"/>
        <color theme="1"/>
        <rFont val="Arial"/>
        <family val="2"/>
      </rPr>
      <t>Payment Policy</t>
    </r>
    <r>
      <rPr>
        <sz val="16"/>
        <color theme="1"/>
        <rFont val="Arial"/>
        <family val="2"/>
      </rPr>
      <t xml:space="preserve">
Please refer to the full Payment Policy.
</t>
    </r>
    <r>
      <rPr>
        <b/>
        <u/>
        <sz val="16"/>
        <color theme="1"/>
        <rFont val="Arial"/>
        <family val="2"/>
      </rPr>
      <t>Privacy Policy</t>
    </r>
    <r>
      <rPr>
        <sz val="16"/>
        <color theme="1"/>
        <rFont val="Arial"/>
        <family val="2"/>
      </rPr>
      <t xml:space="preserve">
Please refer to the full Privacy Policy.
</t>
    </r>
    <r>
      <rPr>
        <b/>
        <u/>
        <sz val="16"/>
        <color theme="1"/>
        <rFont val="Arial"/>
        <family val="2"/>
      </rPr>
      <t>Links to Other Websites</t>
    </r>
    <r>
      <rPr>
        <sz val="16"/>
        <color theme="1"/>
        <rFont val="Arial"/>
        <family val="2"/>
      </rPr>
      <t xml:space="preserve">
The Website does contain a number of links to other websites and online resources that are not owned or controlled by London Levinson LLC.
London Levinson LLC has no control over, and therefore cannot assume responsibility for, the content or general practices of any of these third party sites and/or services. Therefore, we strongly advise you to read the entire terms and conditions and privacy policy of any website that you visit as a result of following a link that is posted on the Website.</t>
    </r>
  </si>
  <si>
    <r>
      <rPr>
        <b/>
        <u/>
        <sz val="16"/>
        <color theme="1"/>
        <rFont val="Arial"/>
        <family val="2"/>
      </rPr>
      <t>Governing Law</t>
    </r>
    <r>
      <rPr>
        <sz val="16"/>
        <color theme="1"/>
        <rFont val="Arial"/>
        <family val="2"/>
      </rPr>
      <t xml:space="preserve">
This Agreement is governed in accordance with the laws of the Commonwealth of Pennsylvania, United States, and the County of Montgomery.
</t>
    </r>
    <r>
      <rPr>
        <b/>
        <u/>
        <sz val="16"/>
        <color theme="1"/>
        <rFont val="Arial"/>
        <family val="2"/>
      </rPr>
      <t>Changes to This Agreement</t>
    </r>
    <r>
      <rPr>
        <sz val="16"/>
        <color theme="1"/>
        <rFont val="Arial"/>
        <family val="2"/>
      </rPr>
      <t xml:space="preserve">
London Levinson LLC reserves the right to modify these Terms of Service for any reason at any time, with or without notice. Your decision to continue to visit and make use of the Website after such changes have been made constitutes your formal acceptance of the new Terms of Service.
Therefore, we ask that you check and review this Agreement for such changes on an occasional basis. Should you not agree to any provision of this Agreement or any changes we make to this Agreement, we ask, advise, and expect that you cease to use or continue to access the London Levinson LLC Website immediately.
</t>
    </r>
    <r>
      <rPr>
        <b/>
        <u/>
        <sz val="16"/>
        <color theme="1"/>
        <rFont val="Arial"/>
        <family val="2"/>
      </rPr>
      <t>Contact Us</t>
    </r>
    <r>
      <rPr>
        <sz val="16"/>
        <color theme="1"/>
        <rFont val="Arial"/>
        <family val="2"/>
      </rPr>
      <t xml:space="preserve">
If you have any questions about this Agreement, please feel free to contact us at financeinaflash@gmail.com</t>
    </r>
  </si>
  <si>
    <t>Paycheck Frequency</t>
  </si>
  <si>
    <t>Biweekly</t>
  </si>
  <si>
    <t>Income Tax Calculator (2019 Tax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</si>
</sst>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4" formatCode="_(&quot;$&quot;* #,##0.00_);_(&quot;$&quot;* \(#,##0.00\);_(&quot;$&quot;* &quot;-&quot;??_);_(@_)"/>
    <numFmt numFmtId="43" formatCode="_(* #,##0.00_);_(* \(#,##0.00\);_(* &quot;-&quot;??_);_(@_)"/>
    <numFmt numFmtId="164" formatCode="_-&quot;$&quot;* #,##0.00_-;\-&quot;$&quot;* #,##0.00_-;_-&quot;$&quot;* &quot;-&quot;??_-;_-@_-"/>
    <numFmt numFmtId="165" formatCode="_-&quot;$&quot;* #,##0_-;\-&quot;$&quot;* #,##0_-;_-&quot;$&quot;* &quot;-&quot;??_-;_-@_-"/>
    <numFmt numFmtId="166" formatCode="&quot;$&quot;#,##0"/>
    <numFmt numFmtId="167" formatCode="&quot;$&quot;#,##0.00"/>
    <numFmt numFmtId="168" formatCode="_(&quot;$&quot;* #,##0_);_(&quot;$&quot;* \(#,##0\);_(&quot;$&quot;* &quot;-&quot;??_);_(@_)"/>
    <numFmt numFmtId="169" formatCode="0.0%"/>
    <numFmt numFmtId="170" formatCode="_-* #,##0.00_-;\-* #,##0.00_-;_-* &quot;-&quot;??_-;_-@_-"/>
  </numFmts>
  <fonts count="22" x14ac:knownFonts="1">
    <font>
      <sz val="16"/>
      <color theme="1"/>
      <name val="Arial"/>
      <family val="2"/>
    </font>
    <font>
      <sz val="12"/>
      <color theme="1"/>
      <name val="Calibri"/>
      <family val="2"/>
      <scheme val="minor"/>
    </font>
    <font>
      <sz val="16"/>
      <color theme="1"/>
      <name val="Arial"/>
      <family val="2"/>
    </font>
    <font>
      <b/>
      <sz val="24"/>
      <color theme="1"/>
      <name val="Arial"/>
      <family val="2"/>
    </font>
    <font>
      <b/>
      <sz val="16"/>
      <color theme="1"/>
      <name val="Arial"/>
      <family val="2"/>
    </font>
    <font>
      <b/>
      <sz val="16"/>
      <color theme="0"/>
      <name val="Arial"/>
      <family val="2"/>
    </font>
    <font>
      <sz val="16"/>
      <color theme="4" tint="-0.249977111117893"/>
      <name val="Arial"/>
      <family val="2"/>
    </font>
    <font>
      <b/>
      <sz val="16"/>
      <color theme="4" tint="-0.249977111117893"/>
      <name val="Arial"/>
      <family val="2"/>
    </font>
    <font>
      <sz val="16"/>
      <color rgb="FF0000FF"/>
      <name val="Arial"/>
      <family val="2"/>
    </font>
    <font>
      <sz val="16"/>
      <color rgb="FFFF0000"/>
      <name val="Arial"/>
      <family val="2"/>
    </font>
    <font>
      <b/>
      <sz val="12"/>
      <color theme="1"/>
      <name val="Garamond"/>
      <family val="1"/>
    </font>
    <font>
      <sz val="18"/>
      <color rgb="FF3F4148"/>
      <name val="Arial"/>
      <family val="2"/>
    </font>
    <font>
      <b/>
      <sz val="18"/>
      <color rgb="FF3F4148"/>
      <name val="Arial"/>
      <family val="2"/>
    </font>
    <font>
      <sz val="11"/>
      <color theme="1"/>
      <name val="Calibri"/>
      <family val="2"/>
      <scheme val="minor"/>
    </font>
    <font>
      <sz val="10"/>
      <name val="Arial"/>
      <family val="2"/>
    </font>
    <font>
      <b/>
      <sz val="12"/>
      <name val="Arial"/>
      <family val="2"/>
    </font>
    <font>
      <sz val="10"/>
      <name val="Geneva"/>
      <family val="2"/>
    </font>
    <font>
      <u/>
      <sz val="16"/>
      <color theme="10"/>
      <name val="Arial"/>
      <family val="2"/>
    </font>
    <font>
      <u/>
      <sz val="16"/>
      <color theme="11"/>
      <name val="Arial"/>
      <family val="2"/>
    </font>
    <font>
      <b/>
      <sz val="16"/>
      <color rgb="FFFF0000"/>
      <name val="Arial"/>
      <family val="2"/>
    </font>
    <font>
      <i/>
      <sz val="16"/>
      <color theme="1"/>
      <name val="Arial"/>
      <family val="2"/>
    </font>
    <font>
      <b/>
      <u/>
      <sz val="16"/>
      <color theme="1"/>
      <name val="Arial"/>
      <family val="2"/>
    </font>
  </fonts>
  <fills count="5">
    <fill>
      <patternFill patternType="none"/>
    </fill>
    <fill>
      <patternFill patternType="gray125"/>
    </fill>
    <fill>
      <patternFill patternType="solid">
        <fgColor theme="4"/>
        <bgColor theme="4"/>
      </patternFill>
    </fill>
    <fill>
      <patternFill patternType="solid">
        <fgColor theme="4" tint="0.59999389629810485"/>
        <bgColor theme="4" tint="0.79998168889431442"/>
      </patternFill>
    </fill>
    <fill>
      <patternFill patternType="solid">
        <fgColor theme="4" tint="0.79998168889431442"/>
        <bgColor theme="4" tint="0.79998168889431442"/>
      </patternFill>
    </fill>
  </fills>
  <borders count="31">
    <border>
      <left/>
      <right/>
      <top/>
      <bottom/>
      <diagonal/>
    </border>
    <border>
      <left/>
      <right/>
      <top/>
      <bottom style="thin">
        <color theme="4"/>
      </bottom>
      <diagonal/>
    </border>
    <border>
      <left style="thin">
        <color auto="1"/>
      </left>
      <right/>
      <top style="thin">
        <color auto="1"/>
      </top>
      <bottom style="thin">
        <color theme="4" tint="0.39997558519241921"/>
      </bottom>
      <diagonal/>
    </border>
    <border>
      <left/>
      <right/>
      <top style="thin">
        <color auto="1"/>
      </top>
      <bottom style="thin">
        <color theme="4" tint="0.39997558519241921"/>
      </bottom>
      <diagonal/>
    </border>
    <border>
      <left/>
      <right style="thin">
        <color auto="1"/>
      </right>
      <top style="thin">
        <color auto="1"/>
      </top>
      <bottom style="thin">
        <color theme="4" tint="0.39997558519241921"/>
      </bottom>
      <diagonal/>
    </border>
    <border>
      <left style="thin">
        <color auto="1"/>
      </left>
      <right style="thin">
        <color auto="1"/>
      </right>
      <top style="thin">
        <color auto="1"/>
      </top>
      <bottom style="thin">
        <color auto="1"/>
      </bottom>
      <diagonal/>
    </border>
    <border>
      <left style="thin">
        <color auto="1"/>
      </left>
      <right/>
      <top style="thin">
        <color theme="4" tint="0.39997558519241921"/>
      </top>
      <bottom/>
      <diagonal/>
    </border>
    <border>
      <left/>
      <right/>
      <top style="thin">
        <color theme="4" tint="0.39997558519241921"/>
      </top>
      <bottom/>
      <diagonal/>
    </border>
    <border>
      <left/>
      <right style="thin">
        <color auto="1"/>
      </right>
      <top style="thin">
        <color theme="4" tint="0.39997558519241921"/>
      </top>
      <bottom/>
      <diagonal/>
    </border>
    <border>
      <left style="thin">
        <color auto="1"/>
      </left>
      <right/>
      <top style="thin">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4">
    <xf numFmtId="0" fontId="0" fillId="0" borderId="0"/>
    <xf numFmtId="164"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43" fontId="13" fillId="0" borderId="0" applyFont="0" applyFill="0" applyBorder="0" applyAlignment="0" applyProtection="0"/>
    <xf numFmtId="44" fontId="14"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0" fontId="15" fillId="0" borderId="10" applyNumberFormat="0" applyAlignment="0" applyProtection="0">
      <alignment horizontal="left" vertical="center"/>
    </xf>
    <xf numFmtId="0" fontId="15" fillId="0" borderId="11">
      <alignment horizontal="left" vertical="center"/>
    </xf>
    <xf numFmtId="0" fontId="13" fillId="0" borderId="0"/>
    <xf numFmtId="0" fontId="14" fillId="0" borderId="0"/>
    <xf numFmtId="0" fontId="14" fillId="0" borderId="0">
      <alignment vertical="center"/>
    </xf>
    <xf numFmtId="0" fontId="16" fillId="0" borderId="0"/>
    <xf numFmtId="9" fontId="14" fillId="0" borderId="0" applyFont="0" applyFill="0" applyBorder="0" applyAlignment="0" applyProtection="0"/>
    <xf numFmtId="9" fontId="13"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92">
    <xf numFmtId="0" fontId="0" fillId="0" borderId="0" xfId="0"/>
    <xf numFmtId="0" fontId="3" fillId="0" borderId="0" xfId="0" applyFont="1" applyAlignment="1">
      <alignment vertical="center"/>
    </xf>
    <xf numFmtId="0" fontId="4" fillId="0" borderId="1" xfId="0" applyFont="1" applyBorder="1" applyAlignment="1"/>
    <xf numFmtId="0" fontId="6" fillId="3" borderId="5" xfId="0" applyFont="1" applyFill="1" applyBorder="1" applyAlignment="1">
      <alignment horizontal="left" vertical="center"/>
    </xf>
    <xf numFmtId="0" fontId="7" fillId="0" borderId="6" xfId="0" applyFont="1" applyBorder="1" applyAlignment="1">
      <alignment vertical="center"/>
    </xf>
    <xf numFmtId="0" fontId="7" fillId="0" borderId="7" xfId="0" applyFont="1" applyBorder="1" applyAlignment="1">
      <alignment vertical="center"/>
    </xf>
    <xf numFmtId="0" fontId="4" fillId="0" borderId="7" xfId="0" applyFont="1" applyBorder="1" applyAlignment="1">
      <alignment vertical="center"/>
    </xf>
    <xf numFmtId="0" fontId="4" fillId="0" borderId="8" xfId="0" applyFont="1" applyBorder="1" applyAlignment="1"/>
    <xf numFmtId="0" fontId="6" fillId="4" borderId="5" xfId="0" applyFont="1" applyFill="1" applyBorder="1" applyAlignment="1">
      <alignment vertical="center"/>
    </xf>
    <xf numFmtId="165" fontId="6" fillId="4" borderId="5" xfId="1" applyNumberFormat="1" applyFont="1" applyFill="1" applyBorder="1" applyAlignment="1">
      <alignment horizontal="center" vertical="center"/>
    </xf>
    <xf numFmtId="0" fontId="6" fillId="4" borderId="5" xfId="0" applyFont="1" applyFill="1" applyBorder="1" applyAlignment="1">
      <alignment horizontal="left" vertical="center" wrapText="1"/>
    </xf>
    <xf numFmtId="166" fontId="6" fillId="4" borderId="5" xfId="2" applyNumberFormat="1" applyFont="1" applyFill="1" applyBorder="1" applyAlignment="1">
      <alignment horizontal="center" vertical="center"/>
    </xf>
    <xf numFmtId="0" fontId="7" fillId="0" borderId="7" xfId="0" applyFont="1" applyBorder="1" applyAlignment="1">
      <alignment horizontal="center" vertical="center"/>
    </xf>
    <xf numFmtId="0" fontId="6" fillId="4" borderId="5" xfId="0" applyFont="1" applyFill="1" applyBorder="1" applyAlignment="1">
      <alignment vertical="center" wrapText="1"/>
    </xf>
    <xf numFmtId="10" fontId="6" fillId="4" borderId="5" xfId="2" applyNumberFormat="1" applyFont="1" applyFill="1" applyBorder="1" applyAlignment="1">
      <alignment horizontal="center" vertical="center"/>
    </xf>
    <xf numFmtId="166" fontId="9" fillId="4" borderId="9" xfId="2" applyNumberFormat="1" applyFont="1" applyFill="1" applyBorder="1" applyAlignment="1">
      <alignment vertical="center"/>
    </xf>
    <xf numFmtId="166" fontId="9" fillId="4" borderId="5" xfId="2" applyNumberFormat="1" applyFont="1" applyFill="1" applyBorder="1" applyAlignment="1">
      <alignment horizontal="right" vertical="center"/>
    </xf>
    <xf numFmtId="0" fontId="10" fillId="0" borderId="0" xfId="0" applyFont="1"/>
    <xf numFmtId="167" fontId="0" fillId="0" borderId="0" xfId="0" applyNumberFormat="1"/>
    <xf numFmtId="0" fontId="0" fillId="0" borderId="5" xfId="0" applyBorder="1"/>
    <xf numFmtId="10" fontId="0" fillId="0" borderId="5" xfId="2" applyNumberFormat="1" applyFont="1" applyBorder="1"/>
    <xf numFmtId="0" fontId="6" fillId="3" borderId="5" xfId="0" applyFont="1" applyFill="1" applyBorder="1" applyAlignment="1">
      <alignment horizontal="center" vertical="center"/>
    </xf>
    <xf numFmtId="166" fontId="0" fillId="0" borderId="5" xfId="0" applyNumberFormat="1" applyBorder="1"/>
    <xf numFmtId="9" fontId="0" fillId="0" borderId="5" xfId="0" applyNumberFormat="1" applyBorder="1"/>
    <xf numFmtId="168" fontId="0" fillId="0" borderId="5" xfId="1" applyNumberFormat="1" applyFont="1" applyBorder="1" applyAlignment="1">
      <alignment horizontal="right"/>
    </xf>
    <xf numFmtId="165" fontId="0" fillId="0" borderId="5" xfId="0" applyNumberFormat="1" applyBorder="1"/>
    <xf numFmtId="168" fontId="0" fillId="0" borderId="5" xfId="0" applyNumberFormat="1" applyBorder="1"/>
    <xf numFmtId="0" fontId="0" fillId="0" borderId="5" xfId="0" applyBorder="1" applyAlignment="1">
      <alignment horizontal="left"/>
    </xf>
    <xf numFmtId="169" fontId="0" fillId="0" borderId="5" xfId="2" applyNumberFormat="1" applyFont="1" applyBorder="1" applyAlignment="1">
      <alignment horizontal="center" vertical="center"/>
    </xf>
    <xf numFmtId="9" fontId="0" fillId="0" borderId="5" xfId="2" applyFont="1" applyBorder="1" applyAlignment="1">
      <alignment horizontal="left"/>
    </xf>
    <xf numFmtId="9" fontId="0" fillId="0" borderId="0" xfId="0" applyNumberFormat="1"/>
    <xf numFmtId="165" fontId="0" fillId="0" borderId="0" xfId="1" applyNumberFormat="1" applyFont="1"/>
    <xf numFmtId="165" fontId="0" fillId="0" borderId="0" xfId="0" applyNumberFormat="1"/>
    <xf numFmtId="168" fontId="0" fillId="0" borderId="0" xfId="0" applyNumberFormat="1"/>
    <xf numFmtId="6" fontId="6" fillId="0" borderId="5" xfId="2" applyNumberFormat="1" applyFont="1" applyFill="1" applyBorder="1" applyAlignment="1">
      <alignment horizontal="center" vertical="center"/>
    </xf>
    <xf numFmtId="166" fontId="6" fillId="0" borderId="5" xfId="0" applyNumberFormat="1" applyFont="1" applyFill="1" applyBorder="1" applyAlignment="1">
      <alignment horizontal="center" vertical="center"/>
    </xf>
    <xf numFmtId="0" fontId="6" fillId="0" borderId="5" xfId="0" applyFont="1" applyBorder="1"/>
    <xf numFmtId="6" fontId="6" fillId="0" borderId="5" xfId="0" applyNumberFormat="1" applyFont="1" applyBorder="1" applyAlignment="1">
      <alignment horizontal="right"/>
    </xf>
    <xf numFmtId="9" fontId="6" fillId="0" borderId="5" xfId="2" applyFont="1" applyFill="1" applyBorder="1" applyAlignment="1">
      <alignment horizontal="center" vertical="center"/>
    </xf>
    <xf numFmtId="165" fontId="6" fillId="3" borderId="5" xfId="0" applyNumberFormat="1" applyFont="1" applyFill="1" applyBorder="1" applyAlignment="1">
      <alignment horizontal="left" vertical="center"/>
    </xf>
    <xf numFmtId="166" fontId="0" fillId="0" borderId="0" xfId="0" applyNumberFormat="1"/>
    <xf numFmtId="0" fontId="0" fillId="0" borderId="0" xfId="0" applyAlignment="1">
      <alignment vertical="top" wrapText="1"/>
    </xf>
    <xf numFmtId="165" fontId="8" fillId="4" borderId="5" xfId="1" applyNumberFormat="1" applyFont="1" applyFill="1" applyBorder="1" applyAlignment="1" applyProtection="1">
      <alignment horizontal="right" vertical="center" wrapText="1"/>
      <protection locked="0"/>
    </xf>
    <xf numFmtId="166" fontId="8" fillId="4" borderId="5" xfId="2" applyNumberFormat="1" applyFont="1" applyFill="1" applyBorder="1" applyAlignment="1" applyProtection="1">
      <alignment horizontal="right" vertical="center"/>
      <protection locked="0"/>
    </xf>
    <xf numFmtId="10" fontId="8" fillId="4" borderId="5" xfId="2" applyNumberFormat="1" applyFont="1" applyFill="1" applyBorder="1" applyAlignment="1" applyProtection="1">
      <alignment horizontal="right" vertical="center"/>
      <protection locked="0"/>
    </xf>
    <xf numFmtId="0" fontId="4" fillId="0" borderId="0" xfId="0" applyFont="1"/>
    <xf numFmtId="164" fontId="0" fillId="0" borderId="5" xfId="0" applyNumberFormat="1" applyBorder="1"/>
    <xf numFmtId="0" fontId="0" fillId="0" borderId="19" xfId="0" applyBorder="1"/>
    <xf numFmtId="0" fontId="0" fillId="0" borderId="21" xfId="0" applyBorder="1"/>
    <xf numFmtId="0" fontId="0" fillId="0" borderId="22" xfId="0" applyBorder="1"/>
    <xf numFmtId="9" fontId="11" fillId="0" borderId="21" xfId="0" applyNumberFormat="1" applyFont="1" applyBorder="1"/>
    <xf numFmtId="164" fontId="0" fillId="0" borderId="22" xfId="0" applyNumberFormat="1" applyBorder="1"/>
    <xf numFmtId="9" fontId="11" fillId="0" borderId="23" xfId="0" applyNumberFormat="1" applyFont="1" applyBorder="1"/>
    <xf numFmtId="164" fontId="0" fillId="0" borderId="24" xfId="0" applyNumberFormat="1" applyBorder="1"/>
    <xf numFmtId="165" fontId="0" fillId="0" borderId="24" xfId="0" applyNumberFormat="1" applyBorder="1"/>
    <xf numFmtId="165" fontId="0" fillId="0" borderId="25" xfId="0" applyNumberFormat="1" applyBorder="1"/>
    <xf numFmtId="9" fontId="11" fillId="0" borderId="26" xfId="0" applyNumberFormat="1" applyFont="1" applyBorder="1"/>
    <xf numFmtId="0" fontId="11" fillId="0" borderId="0" xfId="0" applyFont="1" applyBorder="1"/>
    <xf numFmtId="0" fontId="0" fillId="0" borderId="27" xfId="0" applyBorder="1"/>
    <xf numFmtId="9" fontId="11" fillId="0" borderId="28" xfId="0" applyNumberFormat="1" applyFont="1" applyBorder="1"/>
    <xf numFmtId="0" fontId="11" fillId="0" borderId="29" xfId="0" applyFont="1" applyBorder="1"/>
    <xf numFmtId="0" fontId="0" fillId="0" borderId="30" xfId="0" applyBorder="1"/>
    <xf numFmtId="164" fontId="0" fillId="0" borderId="26" xfId="1" applyFont="1" applyBorder="1"/>
    <xf numFmtId="164" fontId="0" fillId="0" borderId="27" xfId="1" applyFont="1" applyBorder="1"/>
    <xf numFmtId="165" fontId="0" fillId="0" borderId="28" xfId="1" applyNumberFormat="1" applyFont="1" applyBorder="1"/>
    <xf numFmtId="165" fontId="0" fillId="0" borderId="30" xfId="1" applyNumberFormat="1" applyFont="1" applyBorder="1"/>
    <xf numFmtId="0" fontId="12" fillId="0" borderId="9" xfId="0" applyFont="1" applyBorder="1"/>
    <xf numFmtId="0" fontId="12" fillId="0" borderId="11" xfId="0" applyFont="1" applyBorder="1"/>
    <xf numFmtId="0" fontId="0" fillId="0" borderId="14" xfId="0" applyBorder="1"/>
    <xf numFmtId="0" fontId="0" fillId="0" borderId="9" xfId="0" applyBorder="1"/>
    <xf numFmtId="0" fontId="20" fillId="0" borderId="0" xfId="0" applyFont="1"/>
    <xf numFmtId="166" fontId="4" fillId="0" borderId="7" xfId="0" applyNumberFormat="1" applyFont="1" applyBorder="1" applyAlignment="1">
      <alignment vertical="center"/>
    </xf>
    <xf numFmtId="0" fontId="0" fillId="0" borderId="0" xfId="0" applyAlignment="1">
      <alignment horizontal="left" vertical="top" wrapText="1"/>
    </xf>
    <xf numFmtId="0" fontId="4" fillId="0" borderId="0" xfId="0" applyFont="1" applyAlignment="1">
      <alignment horizontal="left"/>
    </xf>
    <xf numFmtId="0" fontId="19" fillId="0" borderId="0" xfId="0" applyFont="1" applyAlignment="1">
      <alignment horizontal="left" vertical="top" wrapText="1"/>
    </xf>
    <xf numFmtId="0" fontId="3" fillId="0" borderId="0" xfId="0" applyFont="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0" fillId="0" borderId="15" xfId="0" applyBorder="1" applyAlignment="1">
      <alignment horizontal="center"/>
    </xf>
    <xf numFmtId="0" fontId="0" fillId="0" borderId="20" xfId="0"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4" fillId="0" borderId="0" xfId="0" applyFont="1" applyAlignment="1">
      <alignment horizontal="left" vertical="center" wrapText="1"/>
    </xf>
    <xf numFmtId="0" fontId="5" fillId="2" borderId="9"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4" xfId="0" applyFont="1" applyFill="1" applyBorder="1" applyAlignment="1">
      <alignment horizontal="center" vertical="center"/>
    </xf>
    <xf numFmtId="0" fontId="4" fillId="0" borderId="0" xfId="0" applyFont="1" applyAlignment="1">
      <alignment horizontal="left" wrapText="1"/>
    </xf>
  </cellXfs>
  <cellStyles count="24">
    <cellStyle name="Comma 2" xfId="3" xr:uid="{00000000-0005-0000-0000-000000000000}"/>
    <cellStyle name="Comma 3" xfId="4" xr:uid="{00000000-0005-0000-0000-000001000000}"/>
    <cellStyle name="Currency" xfId="1" builtinId="4"/>
    <cellStyle name="Currency 2" xfId="5" xr:uid="{00000000-0005-0000-0000-000003000000}"/>
    <cellStyle name="Currency 3" xfId="6" xr:uid="{00000000-0005-0000-0000-000004000000}"/>
    <cellStyle name="Currency 4" xfId="7" xr:uid="{00000000-0005-0000-0000-000005000000}"/>
    <cellStyle name="Followed Hyperlink" xfId="17" builtinId="9" hidden="1"/>
    <cellStyle name="Followed Hyperlink" xfId="19" builtinId="9" hidden="1"/>
    <cellStyle name="Followed Hyperlink" xfId="21" builtinId="9" hidden="1"/>
    <cellStyle name="Followed Hyperlink" xfId="23" builtinId="9" hidden="1"/>
    <cellStyle name="Header1" xfId="8" xr:uid="{00000000-0005-0000-0000-00000A000000}"/>
    <cellStyle name="Header2" xfId="9" xr:uid="{00000000-0005-0000-0000-00000B000000}"/>
    <cellStyle name="Hyperlink" xfId="16" builtinId="8" hidden="1"/>
    <cellStyle name="Hyperlink" xfId="18" builtinId="8" hidden="1"/>
    <cellStyle name="Hyperlink" xfId="20" builtinId="8" hidden="1"/>
    <cellStyle name="Hyperlink" xfId="22" builtinId="8" hidden="1"/>
    <cellStyle name="Normal" xfId="0" builtinId="0"/>
    <cellStyle name="Normal 2" xfId="10" xr:uid="{00000000-0005-0000-0000-000011000000}"/>
    <cellStyle name="Normal 2 2" xfId="11" xr:uid="{00000000-0005-0000-0000-000012000000}"/>
    <cellStyle name="Normal 3" xfId="12" xr:uid="{00000000-0005-0000-0000-000013000000}"/>
    <cellStyle name="Normal 4" xfId="13" xr:uid="{00000000-0005-0000-0000-000014000000}"/>
    <cellStyle name="Percent" xfId="2" builtinId="5"/>
    <cellStyle name="Percent 2" xfId="14" xr:uid="{00000000-0005-0000-0000-000016000000}"/>
    <cellStyle name="Percent 3" xfId="15" xr:uid="{00000000-0005-0000-0000-000017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Gross Income Breakdown</a:t>
            </a:r>
          </a:p>
        </c:rich>
      </c:tx>
      <c:overlay val="0"/>
    </c:title>
    <c:autoTitleDeleted val="0"/>
    <c:plotArea>
      <c:layout/>
      <c:barChart>
        <c:barDir val="col"/>
        <c:grouping val="stacked"/>
        <c:varyColors val="0"/>
        <c:ser>
          <c:idx val="0"/>
          <c:order val="0"/>
          <c:tx>
            <c:v>Net Income</c:v>
          </c:tx>
          <c:invertIfNegative val="0"/>
          <c:cat>
            <c:numRef>
              <c:f>'Income Tax Exhibits'!$B$9:$B$13</c:f>
              <c:numCache>
                <c:formatCode>"$"#,##0_);[Red]\("$"#,##0\)</c:formatCode>
                <c:ptCount val="5"/>
                <c:pt idx="0">
                  <c:v>50000</c:v>
                </c:pt>
                <c:pt idx="1">
                  <c:v>75000</c:v>
                </c:pt>
                <c:pt idx="2">
                  <c:v>100000</c:v>
                </c:pt>
                <c:pt idx="3">
                  <c:v>150000</c:v>
                </c:pt>
                <c:pt idx="4">
                  <c:v>300000</c:v>
                </c:pt>
              </c:numCache>
            </c:numRef>
          </c:cat>
          <c:val>
            <c:numRef>
              <c:f>'Income Tax Exhibits'!$E$9:$E$13</c:f>
              <c:numCache>
                <c:formatCode>"$"#,##0</c:formatCode>
                <c:ptCount val="5"/>
                <c:pt idx="0">
                  <c:v>45634</c:v>
                </c:pt>
                <c:pt idx="1">
                  <c:v>65281.5</c:v>
                </c:pt>
                <c:pt idx="2">
                  <c:v>84705.5</c:v>
                </c:pt>
                <c:pt idx="3">
                  <c:v>122705.5</c:v>
                </c:pt>
                <c:pt idx="4">
                  <c:v>224006.5</c:v>
                </c:pt>
              </c:numCache>
            </c:numRef>
          </c:val>
          <c:extLst>
            <c:ext xmlns:c16="http://schemas.microsoft.com/office/drawing/2014/chart" uri="{C3380CC4-5D6E-409C-BE32-E72D297353CC}">
              <c16:uniqueId val="{00000000-B61D-6A4B-B3D4-27A16823AC40}"/>
            </c:ext>
          </c:extLst>
        </c:ser>
        <c:ser>
          <c:idx val="1"/>
          <c:order val="1"/>
          <c:tx>
            <c:v>Federal Income Tax</c:v>
          </c:tx>
          <c:invertIfNegative val="0"/>
          <c:cat>
            <c:numRef>
              <c:f>'Income Tax Exhibits'!$B$9:$B$13</c:f>
              <c:numCache>
                <c:formatCode>"$"#,##0_);[Red]\("$"#,##0\)</c:formatCode>
                <c:ptCount val="5"/>
                <c:pt idx="0">
                  <c:v>50000</c:v>
                </c:pt>
                <c:pt idx="1">
                  <c:v>75000</c:v>
                </c:pt>
                <c:pt idx="2">
                  <c:v>100000</c:v>
                </c:pt>
                <c:pt idx="3">
                  <c:v>150000</c:v>
                </c:pt>
                <c:pt idx="4">
                  <c:v>300000</c:v>
                </c:pt>
              </c:numCache>
            </c:numRef>
          </c:cat>
          <c:val>
            <c:numRef>
              <c:f>'Income Tax Exhibits'!$C$9:$C$13</c:f>
              <c:numCache>
                <c:formatCode>"$"#,##0</c:formatCode>
                <c:ptCount val="5"/>
                <c:pt idx="0">
                  <c:v>4366</c:v>
                </c:pt>
                <c:pt idx="1">
                  <c:v>9718.5</c:v>
                </c:pt>
                <c:pt idx="2">
                  <c:v>15294.5</c:v>
                </c:pt>
                <c:pt idx="3">
                  <c:v>27294.5</c:v>
                </c:pt>
                <c:pt idx="4">
                  <c:v>75993.5</c:v>
                </c:pt>
              </c:numCache>
            </c:numRef>
          </c:val>
          <c:extLst>
            <c:ext xmlns:c16="http://schemas.microsoft.com/office/drawing/2014/chart" uri="{C3380CC4-5D6E-409C-BE32-E72D297353CC}">
              <c16:uniqueId val="{00000001-B61D-6A4B-B3D4-27A16823AC40}"/>
            </c:ext>
          </c:extLst>
        </c:ser>
        <c:dLbls>
          <c:showLegendKey val="0"/>
          <c:showVal val="0"/>
          <c:showCatName val="0"/>
          <c:showSerName val="0"/>
          <c:showPercent val="0"/>
          <c:showBubbleSize val="0"/>
        </c:dLbls>
        <c:gapWidth val="150"/>
        <c:overlap val="100"/>
        <c:axId val="-2119966376"/>
        <c:axId val="-2114226424"/>
      </c:barChart>
      <c:catAx>
        <c:axId val="-2119966376"/>
        <c:scaling>
          <c:orientation val="minMax"/>
        </c:scaling>
        <c:delete val="0"/>
        <c:axPos val="b"/>
        <c:title>
          <c:tx>
            <c:rich>
              <a:bodyPr/>
              <a:lstStyle/>
              <a:p>
                <a:pPr>
                  <a:defRPr sz="1200"/>
                </a:pPr>
                <a:r>
                  <a:rPr lang="en-US" sz="1200"/>
                  <a:t>Gross Income</a:t>
                </a:r>
              </a:p>
            </c:rich>
          </c:tx>
          <c:overlay val="0"/>
        </c:title>
        <c:numFmt formatCode="&quot;$&quot;#,##0_);[Red]\(&quot;$&quot;#,##0\)" sourceLinked="1"/>
        <c:majorTickMark val="out"/>
        <c:minorTickMark val="none"/>
        <c:tickLblPos val="nextTo"/>
        <c:crossAx val="-2114226424"/>
        <c:crosses val="autoZero"/>
        <c:auto val="1"/>
        <c:lblAlgn val="ctr"/>
        <c:lblOffset val="100"/>
        <c:noMultiLvlLbl val="0"/>
      </c:catAx>
      <c:valAx>
        <c:axId val="-2114226424"/>
        <c:scaling>
          <c:orientation val="minMax"/>
        </c:scaling>
        <c:delete val="0"/>
        <c:axPos val="l"/>
        <c:majorGridlines/>
        <c:title>
          <c:tx>
            <c:rich>
              <a:bodyPr rot="-5400000" vert="horz"/>
              <a:lstStyle/>
              <a:p>
                <a:pPr>
                  <a:defRPr sz="1200"/>
                </a:pPr>
                <a:r>
                  <a:rPr lang="en-US" sz="1200"/>
                  <a:t>Net</a:t>
                </a:r>
                <a:r>
                  <a:rPr lang="en-US" sz="1200" baseline="0"/>
                  <a:t> Income + Income Tax</a:t>
                </a:r>
                <a:endParaRPr lang="en-US" sz="1200"/>
              </a:p>
            </c:rich>
          </c:tx>
          <c:overlay val="0"/>
        </c:title>
        <c:numFmt formatCode="&quot;$&quot;#,##0" sourceLinked="1"/>
        <c:majorTickMark val="out"/>
        <c:minorTickMark val="none"/>
        <c:tickLblPos val="nextTo"/>
        <c:crossAx val="-2119966376"/>
        <c:crosses val="autoZero"/>
        <c:crossBetween val="between"/>
      </c:valAx>
      <c:spPr>
        <a:solidFill>
          <a:srgbClr val="DCE6F2"/>
        </a:solidFill>
      </c:spPr>
    </c:plotArea>
    <c:legend>
      <c:legendPos val="r"/>
      <c:overlay val="0"/>
    </c:legend>
    <c:plotVisOnly val="1"/>
    <c:dispBlanksAs val="gap"/>
    <c:showDLblsOverMax val="0"/>
  </c:chart>
  <c:spPr>
    <a:solidFill>
      <a:schemeClr val="accent1">
        <a:lumMod val="20000"/>
        <a:lumOff val="80000"/>
      </a:schemeClr>
    </a:solidFill>
  </c:sp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Effective Tax</a:t>
            </a:r>
            <a:r>
              <a:rPr lang="en-US" baseline="0"/>
              <a:t> Rate by Gross Income</a:t>
            </a:r>
            <a:endParaRPr lang="en-US"/>
          </a:p>
        </c:rich>
      </c:tx>
      <c:overlay val="0"/>
    </c:title>
    <c:autoTitleDeleted val="0"/>
    <c:plotArea>
      <c:layout/>
      <c:barChart>
        <c:barDir val="col"/>
        <c:grouping val="stacked"/>
        <c:varyColors val="0"/>
        <c:ser>
          <c:idx val="0"/>
          <c:order val="0"/>
          <c:tx>
            <c:v>Effective Tax Rate</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'Income Tax Exhibits'!$B$33:$B$37</c:f>
              <c:numCache>
                <c:formatCode>"$"#,##0_);[Red]\("$"#,##0\)</c:formatCode>
                <c:ptCount val="5"/>
                <c:pt idx="0">
                  <c:v>50000</c:v>
                </c:pt>
                <c:pt idx="1">
                  <c:v>75000</c:v>
                </c:pt>
                <c:pt idx="2">
                  <c:v>100000</c:v>
                </c:pt>
                <c:pt idx="3">
                  <c:v>150000</c:v>
                </c:pt>
                <c:pt idx="4">
                  <c:v>300000</c:v>
                </c:pt>
              </c:numCache>
            </c:numRef>
          </c:cat>
          <c:val>
            <c:numRef>
              <c:f>'Income Tax Exhibits'!$D$33:$D$37</c:f>
              <c:numCache>
                <c:formatCode>0%</c:formatCode>
                <c:ptCount val="5"/>
                <c:pt idx="0">
                  <c:v>0.11489473684210526</c:v>
                </c:pt>
                <c:pt idx="1">
                  <c:v>0.15426190476190477</c:v>
                </c:pt>
                <c:pt idx="2">
                  <c:v>0.17380113636363637</c:v>
                </c:pt>
                <c:pt idx="3">
                  <c:v>0.19778623188405797</c:v>
                </c:pt>
                <c:pt idx="4">
                  <c:v>0.26386631944444444</c:v>
                </c:pt>
              </c:numCache>
            </c:numRef>
          </c:val>
          <c:extLst>
            <c:ext xmlns:c16="http://schemas.microsoft.com/office/drawing/2014/chart" uri="{C3380CC4-5D6E-409C-BE32-E72D297353CC}">
              <c16:uniqueId val="{00000000-3BEB-E340-859E-59AD7D6651BD}"/>
            </c:ext>
          </c:extLst>
        </c:ser>
        <c:dLbls>
          <c:showLegendKey val="0"/>
          <c:showVal val="1"/>
          <c:showCatName val="0"/>
          <c:showSerName val="0"/>
          <c:showPercent val="0"/>
          <c:showBubbleSize val="0"/>
        </c:dLbls>
        <c:gapWidth val="150"/>
        <c:overlap val="100"/>
        <c:axId val="2145421912"/>
        <c:axId val="2146325448"/>
      </c:barChart>
      <c:catAx>
        <c:axId val="2145421912"/>
        <c:scaling>
          <c:orientation val="minMax"/>
        </c:scaling>
        <c:delete val="0"/>
        <c:axPos val="b"/>
        <c:title>
          <c:tx>
            <c:rich>
              <a:bodyPr/>
              <a:lstStyle/>
              <a:p>
                <a:pPr>
                  <a:defRPr sz="1200"/>
                </a:pPr>
                <a:r>
                  <a:rPr lang="en-US" sz="1200"/>
                  <a:t>Gross Income</a:t>
                </a:r>
              </a:p>
            </c:rich>
          </c:tx>
          <c:overlay val="0"/>
        </c:title>
        <c:numFmt formatCode="&quot;$&quot;#,##0_);[Red]\(&quot;$&quot;#,##0\)" sourceLinked="1"/>
        <c:majorTickMark val="out"/>
        <c:minorTickMark val="none"/>
        <c:tickLblPos val="nextTo"/>
        <c:crossAx val="2146325448"/>
        <c:crosses val="autoZero"/>
        <c:auto val="1"/>
        <c:lblAlgn val="ctr"/>
        <c:lblOffset val="100"/>
        <c:noMultiLvlLbl val="0"/>
      </c:catAx>
      <c:valAx>
        <c:axId val="2146325448"/>
        <c:scaling>
          <c:orientation val="minMax"/>
        </c:scaling>
        <c:delete val="0"/>
        <c:axPos val="l"/>
        <c:majorGridlines/>
        <c:title>
          <c:tx>
            <c:rich>
              <a:bodyPr rot="-5400000" vert="horz"/>
              <a:lstStyle/>
              <a:p>
                <a:pPr>
                  <a:defRPr sz="1200"/>
                </a:pPr>
                <a:r>
                  <a:rPr lang="en-US" sz="1200"/>
                  <a:t>Effective Tax</a:t>
                </a:r>
                <a:r>
                  <a:rPr lang="en-US" sz="1200" baseline="0"/>
                  <a:t> Rate</a:t>
                </a:r>
                <a:endParaRPr lang="en-US" sz="1200"/>
              </a:p>
            </c:rich>
          </c:tx>
          <c:overlay val="0"/>
        </c:title>
        <c:numFmt formatCode="0%" sourceLinked="1"/>
        <c:majorTickMark val="out"/>
        <c:minorTickMark val="none"/>
        <c:tickLblPos val="nextTo"/>
        <c:crossAx val="2145421912"/>
        <c:crosses val="autoZero"/>
        <c:crossBetween val="between"/>
      </c:valAx>
      <c:spPr>
        <a:solidFill>
          <a:srgbClr val="DCE6F2"/>
        </a:solidFill>
      </c:spPr>
    </c:plotArea>
    <c:plotVisOnly val="1"/>
    <c:dispBlanksAs val="gap"/>
    <c:showDLblsOverMax val="0"/>
  </c:chart>
  <c:spPr>
    <a:solidFill>
      <a:schemeClr val="accent1">
        <a:lumMod val="20000"/>
        <a:lumOff val="80000"/>
      </a:schemeClr>
    </a:solidFill>
  </c:spPr>
  <c:printSettings>
    <c:headerFooter/>
    <c:pageMargins b="1" l="0.75" r="0.75" t="1" header="0.5" footer="0.5"/>
    <c:pageSetup orientation="portrait" horizontalDpi="-4" verticalDpi="-4"/>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25400</xdr:colOff>
      <xdr:row>2</xdr:row>
      <xdr:rowOff>0</xdr:rowOff>
    </xdr:from>
    <xdr:to>
      <xdr:col>12</xdr:col>
      <xdr:colOff>0</xdr:colOff>
      <xdr:row>19</xdr:row>
      <xdr:rowOff>203200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26</xdr:row>
      <xdr:rowOff>0</xdr:rowOff>
    </xdr:from>
    <xdr:to>
      <xdr:col>11</xdr:col>
      <xdr:colOff>1206500</xdr:colOff>
      <xdr:row>43</xdr:row>
      <xdr:rowOff>203200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ug16.SMEAL/My%20Documents/Insurance,%20Annuities,%20Mortality%20Tables/mortality%20tables/AnnCal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go"/>
      <sheetName val="Squaring the curve"/>
      <sheetName val="M &amp; F"/>
      <sheetName val="Life Expect"/>
      <sheetName val="J calcs"/>
      <sheetName val="w last"/>
      <sheetName val="w joints"/>
      <sheetName val="Last &amp; Joint"/>
      <sheetName val="Couples (2)"/>
      <sheetName val="Bars-Males"/>
      <sheetName val="Bars-Females"/>
      <sheetName val="Bars-Couples"/>
      <sheetName val="Couples"/>
      <sheetName val="Years to Live2"/>
      <sheetName val="Years To Live"/>
      <sheetName val="J calc2200"/>
      <sheetName val="J calcs-20xx"/>
      <sheetName val="Inflation Chart"/>
      <sheetName val="PBGCdistress-83GAM(f=m-6)"/>
      <sheetName val="UP84"/>
      <sheetName val="83GAM(m,f,u for GATT LSD)"/>
      <sheetName val="94GAR &amp; sample plan"/>
      <sheetName val="duration calc"/>
      <sheetName val="94GARJ&amp;S"/>
      <sheetName val="projection"/>
      <sheetName val="RP2000"/>
      <sheetName val="RP2000 segmnts"/>
      <sheetName val="94GAR,M, LSD"/>
      <sheetName val="LSD"/>
      <sheetName val="94GARfor LSD"/>
      <sheetName val="RP2000 for LSD2007"/>
      <sheetName val="RP2000 for LSDseg"/>
      <sheetName val="RP2000 for value"/>
      <sheetName val="RP2000a"/>
      <sheetName val="Citigroup"/>
      <sheetName val="Treas Reg"/>
      <sheetName val="Actual Payouts"/>
      <sheetName val="94GAR M55"/>
      <sheetName val="94GAR M65"/>
      <sheetName val="94GAR F55"/>
      <sheetName val="94GAR F65"/>
      <sheetName val="M55"/>
      <sheetName val="M65"/>
      <sheetName val="F55"/>
      <sheetName val="F65"/>
      <sheetName val="Ann2000 basic"/>
      <sheetName val="Ann2000 Table"/>
      <sheetName val="compare M"/>
      <sheetName val="compare F"/>
      <sheetName val="Male Select"/>
      <sheetName val="Female select"/>
      <sheetName val="Mort tables"/>
      <sheetName val="UK mort imp"/>
      <sheetName val="UK email"/>
      <sheetName val="UK life exp"/>
    </sheetNames>
    <sheetDataSet>
      <sheetData sheetId="0" refreshError="1"/>
      <sheetData sheetId="1" refreshError="1"/>
      <sheetData sheetId="2" refreshError="1"/>
      <sheetData sheetId="3"/>
      <sheetData sheetId="4">
        <row r="20">
          <cell r="AY20">
            <v>9.5416441137352592E-3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efreshError="1"/>
      <sheetData sheetId="18"/>
      <sheetData sheetId="19"/>
      <sheetData sheetId="20"/>
      <sheetData sheetId="21">
        <row r="14">
          <cell r="S14">
            <v>0.63651197963860728</v>
          </cell>
        </row>
      </sheetData>
      <sheetData sheetId="22"/>
      <sheetData sheetId="23">
        <row r="149">
          <cell r="B149">
            <v>637</v>
          </cell>
        </row>
      </sheetData>
      <sheetData sheetId="24"/>
      <sheetData sheetId="25"/>
      <sheetData sheetId="26"/>
      <sheetData sheetId="27"/>
      <sheetData sheetId="28"/>
      <sheetData sheetId="29">
        <row r="15">
          <cell r="T15">
            <v>0.42900524109536858</v>
          </cell>
        </row>
      </sheetData>
      <sheetData sheetId="30"/>
      <sheetData sheetId="31">
        <row r="9">
          <cell r="E9">
            <v>0</v>
          </cell>
        </row>
      </sheetData>
      <sheetData sheetId="32">
        <row r="16">
          <cell r="T16">
            <v>0.45489235067974126</v>
          </cell>
        </row>
      </sheetData>
      <sheetData sheetId="33"/>
      <sheetData sheetId="34">
        <row r="9">
          <cell r="C9">
            <v>7.0900000000000005E-2</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row r="14">
          <cell r="M14">
            <v>0.8</v>
          </cell>
        </row>
      </sheetData>
      <sheetData sheetId="48">
        <row r="14">
          <cell r="E14">
            <v>2311</v>
          </cell>
        </row>
      </sheetData>
      <sheetData sheetId="49"/>
      <sheetData sheetId="50"/>
      <sheetData sheetId="51">
        <row r="4">
          <cell r="H4" t="str">
            <v>1971 IAM</v>
          </cell>
        </row>
      </sheetData>
      <sheetData sheetId="52"/>
      <sheetData sheetId="53"/>
      <sheetData sheetId="5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84423-7406-E140-858A-34C841EF1A7B}">
  <dimension ref="A1:L101"/>
  <sheetViews>
    <sheetView showGridLines="0" workbookViewId="0">
      <selection sqref="A1:L1"/>
    </sheetView>
  </sheetViews>
  <sheetFormatPr baseColWidth="10" defaultRowHeight="20" x14ac:dyDescent="0.2"/>
  <sheetData>
    <row r="1" spans="1:12" x14ac:dyDescent="0.2">
      <c r="A1" s="73" t="s">
        <v>186</v>
      </c>
      <c r="B1" s="73"/>
      <c r="C1" s="73"/>
      <c r="D1" s="73"/>
      <c r="E1" s="73"/>
      <c r="F1" s="73"/>
      <c r="G1" s="73"/>
      <c r="H1" s="73"/>
      <c r="I1" s="73"/>
      <c r="J1" s="73"/>
      <c r="K1" s="73"/>
      <c r="L1" s="73"/>
    </row>
    <row r="2" spans="1:12" x14ac:dyDescent="0.2">
      <c r="A2" s="70" t="s">
        <v>187</v>
      </c>
    </row>
    <row r="3" spans="1:12" x14ac:dyDescent="0.2">
      <c r="A3" s="70"/>
    </row>
    <row r="4" spans="1:12" ht="18" customHeight="1" x14ac:dyDescent="0.2">
      <c r="A4" s="74" t="s">
        <v>183</v>
      </c>
      <c r="B4" s="74"/>
      <c r="C4" s="74"/>
      <c r="D4" s="74"/>
      <c r="E4" s="74"/>
      <c r="F4" s="74"/>
      <c r="G4" s="74"/>
      <c r="H4" s="74"/>
      <c r="I4" s="74"/>
      <c r="J4" s="74"/>
      <c r="K4" s="74"/>
      <c r="L4" s="74"/>
    </row>
    <row r="5" spans="1:12" x14ac:dyDescent="0.2">
      <c r="A5" s="74"/>
      <c r="B5" s="74"/>
      <c r="C5" s="74"/>
      <c r="D5" s="74"/>
      <c r="E5" s="74"/>
      <c r="F5" s="74"/>
      <c r="G5" s="74"/>
      <c r="H5" s="74"/>
      <c r="I5" s="74"/>
      <c r="J5" s="74"/>
      <c r="K5" s="74"/>
      <c r="L5" s="74"/>
    </row>
    <row r="7" spans="1:12" ht="18" customHeight="1" x14ac:dyDescent="0.2">
      <c r="A7" s="72" t="s">
        <v>188</v>
      </c>
      <c r="B7" s="72"/>
      <c r="C7" s="72"/>
      <c r="D7" s="72"/>
      <c r="E7" s="72"/>
      <c r="F7" s="72"/>
      <c r="G7" s="72"/>
      <c r="H7" s="72"/>
      <c r="I7" s="72"/>
      <c r="J7" s="72"/>
      <c r="K7" s="72"/>
      <c r="L7" s="72"/>
    </row>
    <row r="8" spans="1:12" x14ac:dyDescent="0.2">
      <c r="A8" s="72"/>
      <c r="B8" s="72"/>
      <c r="C8" s="72"/>
      <c r="D8" s="72"/>
      <c r="E8" s="72"/>
      <c r="F8" s="72"/>
      <c r="G8" s="72"/>
      <c r="H8" s="72"/>
      <c r="I8" s="72"/>
      <c r="J8" s="72"/>
      <c r="K8" s="72"/>
      <c r="L8" s="72"/>
    </row>
    <row r="9" spans="1:12" x14ac:dyDescent="0.2">
      <c r="A9" s="72"/>
      <c r="B9" s="72"/>
      <c r="C9" s="72"/>
      <c r="D9" s="72"/>
      <c r="E9" s="72"/>
      <c r="F9" s="72"/>
      <c r="G9" s="72"/>
      <c r="H9" s="72"/>
      <c r="I9" s="72"/>
      <c r="J9" s="72"/>
      <c r="K9" s="72"/>
      <c r="L9" s="72"/>
    </row>
    <row r="10" spans="1:12" x14ac:dyDescent="0.2">
      <c r="A10" s="72"/>
      <c r="B10" s="72"/>
      <c r="C10" s="72"/>
      <c r="D10" s="72"/>
      <c r="E10" s="72"/>
      <c r="F10" s="72"/>
      <c r="G10" s="72"/>
      <c r="H10" s="72"/>
      <c r="I10" s="72"/>
      <c r="J10" s="72"/>
      <c r="K10" s="72"/>
      <c r="L10" s="72"/>
    </row>
    <row r="11" spans="1:12" x14ac:dyDescent="0.2">
      <c r="A11" s="72"/>
      <c r="B11" s="72"/>
      <c r="C11" s="72"/>
      <c r="D11" s="72"/>
      <c r="E11" s="72"/>
      <c r="F11" s="72"/>
      <c r="G11" s="72"/>
      <c r="H11" s="72"/>
      <c r="I11" s="72"/>
      <c r="J11" s="72"/>
      <c r="K11" s="72"/>
      <c r="L11" s="72"/>
    </row>
    <row r="12" spans="1:12" x14ac:dyDescent="0.2">
      <c r="A12" s="72"/>
      <c r="B12" s="72"/>
      <c r="C12" s="72"/>
      <c r="D12" s="72"/>
      <c r="E12" s="72"/>
      <c r="F12" s="72"/>
      <c r="G12" s="72"/>
      <c r="H12" s="72"/>
      <c r="I12" s="72"/>
      <c r="J12" s="72"/>
      <c r="K12" s="72"/>
      <c r="L12" s="72"/>
    </row>
    <row r="13" spans="1:12" x14ac:dyDescent="0.2">
      <c r="A13" s="72"/>
      <c r="B13" s="72"/>
      <c r="C13" s="72"/>
      <c r="D13" s="72"/>
      <c r="E13" s="72"/>
      <c r="F13" s="72"/>
      <c r="G13" s="72"/>
      <c r="H13" s="72"/>
      <c r="I13" s="72"/>
      <c r="J13" s="72"/>
      <c r="K13" s="72"/>
      <c r="L13" s="72"/>
    </row>
    <row r="14" spans="1:12" x14ac:dyDescent="0.2">
      <c r="A14" s="72"/>
      <c r="B14" s="72"/>
      <c r="C14" s="72"/>
      <c r="D14" s="72"/>
      <c r="E14" s="72"/>
      <c r="F14" s="72"/>
      <c r="G14" s="72"/>
      <c r="H14" s="72"/>
      <c r="I14" s="72"/>
      <c r="J14" s="72"/>
      <c r="K14" s="72"/>
      <c r="L14" s="72"/>
    </row>
    <row r="15" spans="1:12" x14ac:dyDescent="0.2">
      <c r="A15" s="72"/>
      <c r="B15" s="72"/>
      <c r="C15" s="72"/>
      <c r="D15" s="72"/>
      <c r="E15" s="72"/>
      <c r="F15" s="72"/>
      <c r="G15" s="72"/>
      <c r="H15" s="72"/>
      <c r="I15" s="72"/>
      <c r="J15" s="72"/>
      <c r="K15" s="72"/>
      <c r="L15" s="72"/>
    </row>
    <row r="16" spans="1:12" x14ac:dyDescent="0.2">
      <c r="A16" s="72"/>
      <c r="B16" s="72"/>
      <c r="C16" s="72"/>
      <c r="D16" s="72"/>
      <c r="E16" s="72"/>
      <c r="F16" s="72"/>
      <c r="G16" s="72"/>
      <c r="H16" s="72"/>
      <c r="I16" s="72"/>
      <c r="J16" s="72"/>
      <c r="K16" s="72"/>
      <c r="L16" s="72"/>
    </row>
    <row r="17" spans="1:12" x14ac:dyDescent="0.2">
      <c r="A17" s="72"/>
      <c r="B17" s="72"/>
      <c r="C17" s="72"/>
      <c r="D17" s="72"/>
      <c r="E17" s="72"/>
      <c r="F17" s="72"/>
      <c r="G17" s="72"/>
      <c r="H17" s="72"/>
      <c r="I17" s="72"/>
      <c r="J17" s="72"/>
      <c r="K17" s="72"/>
      <c r="L17" s="72"/>
    </row>
    <row r="18" spans="1:12" ht="20" customHeight="1" x14ac:dyDescent="0.2">
      <c r="A18" s="72" t="s">
        <v>189</v>
      </c>
      <c r="B18" s="72"/>
      <c r="C18" s="72"/>
      <c r="D18" s="72"/>
      <c r="E18" s="72"/>
      <c r="F18" s="72"/>
      <c r="G18" s="72"/>
      <c r="H18" s="72"/>
      <c r="I18" s="72"/>
      <c r="J18" s="72"/>
      <c r="K18" s="72"/>
      <c r="L18" s="72"/>
    </row>
    <row r="19" spans="1:12" x14ac:dyDescent="0.2">
      <c r="A19" s="72"/>
      <c r="B19" s="72"/>
      <c r="C19" s="72"/>
      <c r="D19" s="72"/>
      <c r="E19" s="72"/>
      <c r="F19" s="72"/>
      <c r="G19" s="72"/>
      <c r="H19" s="72"/>
      <c r="I19" s="72"/>
      <c r="J19" s="72"/>
      <c r="K19" s="72"/>
      <c r="L19" s="72"/>
    </row>
    <row r="20" spans="1:12" x14ac:dyDescent="0.2">
      <c r="A20" s="72"/>
      <c r="B20" s="72"/>
      <c r="C20" s="72"/>
      <c r="D20" s="72"/>
      <c r="E20" s="72"/>
      <c r="F20" s="72"/>
      <c r="G20" s="72"/>
      <c r="H20" s="72"/>
      <c r="I20" s="72"/>
      <c r="J20" s="72"/>
      <c r="K20" s="72"/>
      <c r="L20" s="72"/>
    </row>
    <row r="21" spans="1:12" x14ac:dyDescent="0.2">
      <c r="A21" s="72"/>
      <c r="B21" s="72"/>
      <c r="C21" s="72"/>
      <c r="D21" s="72"/>
      <c r="E21" s="72"/>
      <c r="F21" s="72"/>
      <c r="G21" s="72"/>
      <c r="H21" s="72"/>
      <c r="I21" s="72"/>
      <c r="J21" s="72"/>
      <c r="K21" s="72"/>
      <c r="L21" s="72"/>
    </row>
    <row r="22" spans="1:12" x14ac:dyDescent="0.2">
      <c r="A22" s="72"/>
      <c r="B22" s="72"/>
      <c r="C22" s="72"/>
      <c r="D22" s="72"/>
      <c r="E22" s="72"/>
      <c r="F22" s="72"/>
      <c r="G22" s="72"/>
      <c r="H22" s="72"/>
      <c r="I22" s="72"/>
      <c r="J22" s="72"/>
      <c r="K22" s="72"/>
      <c r="L22" s="72"/>
    </row>
    <row r="23" spans="1:12" x14ac:dyDescent="0.2">
      <c r="A23" s="72"/>
      <c r="B23" s="72"/>
      <c r="C23" s="72"/>
      <c r="D23" s="72"/>
      <c r="E23" s="72"/>
      <c r="F23" s="72"/>
      <c r="G23" s="72"/>
      <c r="H23" s="72"/>
      <c r="I23" s="72"/>
      <c r="J23" s="72"/>
      <c r="K23" s="72"/>
      <c r="L23" s="72"/>
    </row>
    <row r="24" spans="1:12" ht="20" customHeight="1" x14ac:dyDescent="0.2">
      <c r="A24" s="72" t="s">
        <v>190</v>
      </c>
      <c r="B24" s="72"/>
      <c r="C24" s="72"/>
      <c r="D24" s="72"/>
      <c r="E24" s="72"/>
      <c r="F24" s="72"/>
      <c r="G24" s="72"/>
      <c r="H24" s="72"/>
      <c r="I24" s="72"/>
      <c r="J24" s="72"/>
      <c r="K24" s="72"/>
      <c r="L24" s="72"/>
    </row>
    <row r="25" spans="1:12" x14ac:dyDescent="0.2">
      <c r="A25" s="72"/>
      <c r="B25" s="72"/>
      <c r="C25" s="72"/>
      <c r="D25" s="72"/>
      <c r="E25" s="72"/>
      <c r="F25" s="72"/>
      <c r="G25" s="72"/>
      <c r="H25" s="72"/>
      <c r="I25" s="72"/>
      <c r="J25" s="72"/>
      <c r="K25" s="72"/>
      <c r="L25" s="72"/>
    </row>
    <row r="26" spans="1:12" x14ac:dyDescent="0.2">
      <c r="A26" s="72"/>
      <c r="B26" s="72"/>
      <c r="C26" s="72"/>
      <c r="D26" s="72"/>
      <c r="E26" s="72"/>
      <c r="F26" s="72"/>
      <c r="G26" s="72"/>
      <c r="H26" s="72"/>
      <c r="I26" s="72"/>
      <c r="J26" s="72"/>
      <c r="K26" s="72"/>
      <c r="L26" s="72"/>
    </row>
    <row r="27" spans="1:12" x14ac:dyDescent="0.2">
      <c r="A27" s="72"/>
      <c r="B27" s="72"/>
      <c r="C27" s="72"/>
      <c r="D27" s="72"/>
      <c r="E27" s="72"/>
      <c r="F27" s="72"/>
      <c r="G27" s="72"/>
      <c r="H27" s="72"/>
      <c r="I27" s="72"/>
      <c r="J27" s="72"/>
      <c r="K27" s="72"/>
      <c r="L27" s="72"/>
    </row>
    <row r="28" spans="1:12" x14ac:dyDescent="0.2">
      <c r="A28" s="72"/>
      <c r="B28" s="72"/>
      <c r="C28" s="72"/>
      <c r="D28" s="72"/>
      <c r="E28" s="72"/>
      <c r="F28" s="72"/>
      <c r="G28" s="72"/>
      <c r="H28" s="72"/>
      <c r="I28" s="72"/>
      <c r="J28" s="72"/>
      <c r="K28" s="72"/>
      <c r="L28" s="72"/>
    </row>
    <row r="29" spans="1:12" x14ac:dyDescent="0.2">
      <c r="A29" s="72"/>
      <c r="B29" s="72"/>
      <c r="C29" s="72"/>
      <c r="D29" s="72"/>
      <c r="E29" s="72"/>
      <c r="F29" s="72"/>
      <c r="G29" s="72"/>
      <c r="H29" s="72"/>
      <c r="I29" s="72"/>
      <c r="J29" s="72"/>
      <c r="K29" s="72"/>
      <c r="L29" s="72"/>
    </row>
    <row r="30" spans="1:12" ht="18" customHeight="1" x14ac:dyDescent="0.2">
      <c r="A30" s="72"/>
      <c r="B30" s="72"/>
      <c r="C30" s="72"/>
      <c r="D30" s="72"/>
      <c r="E30" s="72"/>
      <c r="F30" s="72"/>
      <c r="G30" s="72"/>
      <c r="H30" s="72"/>
      <c r="I30" s="72"/>
      <c r="J30" s="72"/>
      <c r="K30" s="72"/>
      <c r="L30" s="72"/>
    </row>
    <row r="31" spans="1:12" x14ac:dyDescent="0.2">
      <c r="A31" s="72"/>
      <c r="B31" s="72"/>
      <c r="C31" s="72"/>
      <c r="D31" s="72"/>
      <c r="E31" s="72"/>
      <c r="F31" s="72"/>
      <c r="G31" s="72"/>
      <c r="H31" s="72"/>
      <c r="I31" s="72"/>
      <c r="J31" s="72"/>
      <c r="K31" s="72"/>
      <c r="L31" s="72"/>
    </row>
    <row r="32" spans="1:12" x14ac:dyDescent="0.2">
      <c r="A32" s="72"/>
      <c r="B32" s="72"/>
      <c r="C32" s="72"/>
      <c r="D32" s="72"/>
      <c r="E32" s="72"/>
      <c r="F32" s="72"/>
      <c r="G32" s="72"/>
      <c r="H32" s="72"/>
      <c r="I32" s="72"/>
      <c r="J32" s="72"/>
      <c r="K32" s="72"/>
      <c r="L32" s="72"/>
    </row>
    <row r="33" spans="1:12" x14ac:dyDescent="0.2">
      <c r="A33" s="72"/>
      <c r="B33" s="72"/>
      <c r="C33" s="72"/>
      <c r="D33" s="72"/>
      <c r="E33" s="72"/>
      <c r="F33" s="72"/>
      <c r="G33" s="72"/>
      <c r="H33" s="72"/>
      <c r="I33" s="72"/>
      <c r="J33" s="72"/>
      <c r="K33" s="72"/>
      <c r="L33" s="72"/>
    </row>
    <row r="34" spans="1:12" x14ac:dyDescent="0.2">
      <c r="A34" s="72"/>
      <c r="B34" s="72"/>
      <c r="C34" s="72"/>
      <c r="D34" s="72"/>
      <c r="E34" s="72"/>
      <c r="F34" s="72"/>
      <c r="G34" s="72"/>
      <c r="H34" s="72"/>
      <c r="I34" s="72"/>
      <c r="J34" s="72"/>
      <c r="K34" s="72"/>
      <c r="L34" s="72"/>
    </row>
    <row r="35" spans="1:12" ht="18" customHeight="1" x14ac:dyDescent="0.2">
      <c r="A35" s="72"/>
      <c r="B35" s="72"/>
      <c r="C35" s="72"/>
      <c r="D35" s="72"/>
      <c r="E35" s="72"/>
      <c r="F35" s="72"/>
      <c r="G35" s="72"/>
      <c r="H35" s="72"/>
      <c r="I35" s="72"/>
      <c r="J35" s="72"/>
      <c r="K35" s="72"/>
      <c r="L35" s="72"/>
    </row>
    <row r="36" spans="1:12" x14ac:dyDescent="0.2">
      <c r="A36" s="72"/>
      <c r="B36" s="72"/>
      <c r="C36" s="72"/>
      <c r="D36" s="72"/>
      <c r="E36" s="72"/>
      <c r="F36" s="72"/>
      <c r="G36" s="72"/>
      <c r="H36" s="72"/>
      <c r="I36" s="72"/>
      <c r="J36" s="72"/>
      <c r="K36" s="72"/>
      <c r="L36" s="72"/>
    </row>
    <row r="37" spans="1:12" ht="20" customHeight="1" x14ac:dyDescent="0.2">
      <c r="A37" s="72" t="s">
        <v>191</v>
      </c>
      <c r="B37" s="72"/>
      <c r="C37" s="72"/>
      <c r="D37" s="72"/>
      <c r="E37" s="72"/>
      <c r="F37" s="72"/>
      <c r="G37" s="72"/>
      <c r="H37" s="72"/>
      <c r="I37" s="72"/>
      <c r="J37" s="72"/>
      <c r="K37" s="72"/>
      <c r="L37" s="72"/>
    </row>
    <row r="38" spans="1:12" x14ac:dyDescent="0.2">
      <c r="A38" s="72"/>
      <c r="B38" s="72"/>
      <c r="C38" s="72"/>
      <c r="D38" s="72"/>
      <c r="E38" s="72"/>
      <c r="F38" s="72"/>
      <c r="G38" s="72"/>
      <c r="H38" s="72"/>
      <c r="I38" s="72"/>
      <c r="J38" s="72"/>
      <c r="K38" s="72"/>
      <c r="L38" s="72"/>
    </row>
    <row r="39" spans="1:12" x14ac:dyDescent="0.2">
      <c r="A39" s="72"/>
      <c r="B39" s="72"/>
      <c r="C39" s="72"/>
      <c r="D39" s="72"/>
      <c r="E39" s="72"/>
      <c r="F39" s="72"/>
      <c r="G39" s="72"/>
      <c r="H39" s="72"/>
      <c r="I39" s="72"/>
      <c r="J39" s="72"/>
      <c r="K39" s="72"/>
      <c r="L39" s="72"/>
    </row>
    <row r="40" spans="1:12" x14ac:dyDescent="0.2">
      <c r="A40" s="72"/>
      <c r="B40" s="72"/>
      <c r="C40" s="72"/>
      <c r="D40" s="72"/>
      <c r="E40" s="72"/>
      <c r="F40" s="72"/>
      <c r="G40" s="72"/>
      <c r="H40" s="72"/>
      <c r="I40" s="72"/>
      <c r="J40" s="72"/>
      <c r="K40" s="72"/>
      <c r="L40" s="72"/>
    </row>
    <row r="41" spans="1:12" ht="20" customHeight="1" x14ac:dyDescent="0.2">
      <c r="A41" s="72" t="s">
        <v>192</v>
      </c>
      <c r="B41" s="72"/>
      <c r="C41" s="72"/>
      <c r="D41" s="72"/>
      <c r="E41" s="72"/>
      <c r="F41" s="72"/>
      <c r="G41" s="72"/>
      <c r="H41" s="72"/>
      <c r="I41" s="72"/>
      <c r="J41" s="72"/>
      <c r="K41" s="72"/>
      <c r="L41" s="72"/>
    </row>
    <row r="42" spans="1:12" x14ac:dyDescent="0.2">
      <c r="A42" s="72"/>
      <c r="B42" s="72"/>
      <c r="C42" s="72"/>
      <c r="D42" s="72"/>
      <c r="E42" s="72"/>
      <c r="F42" s="72"/>
      <c r="G42" s="72"/>
      <c r="H42" s="72"/>
      <c r="I42" s="72"/>
      <c r="J42" s="72"/>
      <c r="K42" s="72"/>
      <c r="L42" s="72"/>
    </row>
    <row r="43" spans="1:12" x14ac:dyDescent="0.2">
      <c r="A43" s="72"/>
      <c r="B43" s="72"/>
      <c r="C43" s="72"/>
      <c r="D43" s="72"/>
      <c r="E43" s="72"/>
      <c r="F43" s="72"/>
      <c r="G43" s="72"/>
      <c r="H43" s="72"/>
      <c r="I43" s="72"/>
      <c r="J43" s="72"/>
      <c r="K43" s="72"/>
      <c r="L43" s="72"/>
    </row>
    <row r="44" spans="1:12" x14ac:dyDescent="0.2">
      <c r="A44" s="72"/>
      <c r="B44" s="72"/>
      <c r="C44" s="72"/>
      <c r="D44" s="72"/>
      <c r="E44" s="72"/>
      <c r="F44" s="72"/>
      <c r="G44" s="72"/>
      <c r="H44" s="72"/>
      <c r="I44" s="72"/>
      <c r="J44" s="72"/>
      <c r="K44" s="72"/>
      <c r="L44" s="72"/>
    </row>
    <row r="45" spans="1:12" x14ac:dyDescent="0.2">
      <c r="A45" s="72"/>
      <c r="B45" s="72"/>
      <c r="C45" s="72"/>
      <c r="D45" s="72"/>
      <c r="E45" s="72"/>
      <c r="F45" s="72"/>
      <c r="G45" s="72"/>
      <c r="H45" s="72"/>
      <c r="I45" s="72"/>
      <c r="J45" s="72"/>
      <c r="K45" s="72"/>
      <c r="L45" s="72"/>
    </row>
    <row r="46" spans="1:12" x14ac:dyDescent="0.2">
      <c r="A46" s="72"/>
      <c r="B46" s="72"/>
      <c r="C46" s="72"/>
      <c r="D46" s="72"/>
      <c r="E46" s="72"/>
      <c r="F46" s="72"/>
      <c r="G46" s="72"/>
      <c r="H46" s="72"/>
      <c r="I46" s="72"/>
      <c r="J46" s="72"/>
      <c r="K46" s="72"/>
      <c r="L46" s="72"/>
    </row>
    <row r="47" spans="1:12" x14ac:dyDescent="0.2">
      <c r="A47" s="72"/>
      <c r="B47" s="72"/>
      <c r="C47" s="72"/>
      <c r="D47" s="72"/>
      <c r="E47" s="72"/>
      <c r="F47" s="72"/>
      <c r="G47" s="72"/>
      <c r="H47" s="72"/>
      <c r="I47" s="72"/>
      <c r="J47" s="72"/>
      <c r="K47" s="72"/>
      <c r="L47" s="72"/>
    </row>
    <row r="48" spans="1:12" x14ac:dyDescent="0.2">
      <c r="A48" s="72"/>
      <c r="B48" s="72"/>
      <c r="C48" s="72"/>
      <c r="D48" s="72"/>
      <c r="E48" s="72"/>
      <c r="F48" s="72"/>
      <c r="G48" s="72"/>
      <c r="H48" s="72"/>
      <c r="I48" s="72"/>
      <c r="J48" s="72"/>
      <c r="K48" s="72"/>
      <c r="L48" s="72"/>
    </row>
    <row r="49" spans="1:12" x14ac:dyDescent="0.2">
      <c r="A49" s="72"/>
      <c r="B49" s="72"/>
      <c r="C49" s="72"/>
      <c r="D49" s="72"/>
      <c r="E49" s="72"/>
      <c r="F49" s="72"/>
      <c r="G49" s="72"/>
      <c r="H49" s="72"/>
      <c r="I49" s="72"/>
      <c r="J49" s="72"/>
      <c r="K49" s="72"/>
      <c r="L49" s="72"/>
    </row>
    <row r="50" spans="1:12" x14ac:dyDescent="0.2">
      <c r="A50" s="72"/>
      <c r="B50" s="72"/>
      <c r="C50" s="72"/>
      <c r="D50" s="72"/>
      <c r="E50" s="72"/>
      <c r="F50" s="72"/>
      <c r="G50" s="72"/>
      <c r="H50" s="72"/>
      <c r="I50" s="72"/>
      <c r="J50" s="72"/>
      <c r="K50" s="72"/>
      <c r="L50" s="72"/>
    </row>
    <row r="51" spans="1:12" x14ac:dyDescent="0.2">
      <c r="A51" s="72"/>
      <c r="B51" s="72"/>
      <c r="C51" s="72"/>
      <c r="D51" s="72"/>
      <c r="E51" s="72"/>
      <c r="F51" s="72"/>
      <c r="G51" s="72"/>
      <c r="H51" s="72"/>
      <c r="I51" s="72"/>
      <c r="J51" s="72"/>
      <c r="K51" s="72"/>
      <c r="L51" s="72"/>
    </row>
    <row r="52" spans="1:12" x14ac:dyDescent="0.2">
      <c r="A52" s="72"/>
      <c r="B52" s="72"/>
      <c r="C52" s="72"/>
      <c r="D52" s="72"/>
      <c r="E52" s="72"/>
      <c r="F52" s="72"/>
      <c r="G52" s="72"/>
      <c r="H52" s="72"/>
      <c r="I52" s="72"/>
      <c r="J52" s="72"/>
      <c r="K52" s="72"/>
      <c r="L52" s="72"/>
    </row>
    <row r="53" spans="1:12" x14ac:dyDescent="0.2">
      <c r="A53" s="72"/>
      <c r="B53" s="72"/>
      <c r="C53" s="72"/>
      <c r="D53" s="72"/>
      <c r="E53" s="72"/>
      <c r="F53" s="72"/>
      <c r="G53" s="72"/>
      <c r="H53" s="72"/>
      <c r="I53" s="72"/>
      <c r="J53" s="72"/>
      <c r="K53" s="72"/>
      <c r="L53" s="72"/>
    </row>
    <row r="54" spans="1:12" x14ac:dyDescent="0.2">
      <c r="A54" s="72"/>
      <c r="B54" s="72"/>
      <c r="C54" s="72"/>
      <c r="D54" s="72"/>
      <c r="E54" s="72"/>
      <c r="F54" s="72"/>
      <c r="G54" s="72"/>
      <c r="H54" s="72"/>
      <c r="I54" s="72"/>
      <c r="J54" s="72"/>
      <c r="K54" s="72"/>
      <c r="L54" s="72"/>
    </row>
    <row r="55" spans="1:12" ht="20" customHeight="1" x14ac:dyDescent="0.2">
      <c r="A55" s="72" t="s">
        <v>193</v>
      </c>
      <c r="B55" s="72"/>
      <c r="C55" s="72"/>
      <c r="D55" s="72"/>
      <c r="E55" s="72"/>
      <c r="F55" s="72"/>
      <c r="G55" s="72"/>
      <c r="H55" s="72"/>
      <c r="I55" s="72"/>
      <c r="J55" s="72"/>
      <c r="K55" s="72"/>
      <c r="L55" s="72"/>
    </row>
    <row r="56" spans="1:12" x14ac:dyDescent="0.2">
      <c r="A56" s="72"/>
      <c r="B56" s="72"/>
      <c r="C56" s="72"/>
      <c r="D56" s="72"/>
      <c r="E56" s="72"/>
      <c r="F56" s="72"/>
      <c r="G56" s="72"/>
      <c r="H56" s="72"/>
      <c r="I56" s="72"/>
      <c r="J56" s="72"/>
      <c r="K56" s="72"/>
      <c r="L56" s="72"/>
    </row>
    <row r="57" spans="1:12" x14ac:dyDescent="0.2">
      <c r="A57" s="72"/>
      <c r="B57" s="72"/>
      <c r="C57" s="72"/>
      <c r="D57" s="72"/>
      <c r="E57" s="72"/>
      <c r="F57" s="72"/>
      <c r="G57" s="72"/>
      <c r="H57" s="72"/>
      <c r="I57" s="72"/>
      <c r="J57" s="72"/>
      <c r="K57" s="72"/>
      <c r="L57" s="72"/>
    </row>
    <row r="58" spans="1:12" x14ac:dyDescent="0.2">
      <c r="A58" s="72"/>
      <c r="B58" s="72"/>
      <c r="C58" s="72"/>
      <c r="D58" s="72"/>
      <c r="E58" s="72"/>
      <c r="F58" s="72"/>
      <c r="G58" s="72"/>
      <c r="H58" s="72"/>
      <c r="I58" s="72"/>
      <c r="J58" s="72"/>
      <c r="K58" s="72"/>
      <c r="L58" s="72"/>
    </row>
    <row r="59" spans="1:12" x14ac:dyDescent="0.2">
      <c r="A59" s="72"/>
      <c r="B59" s="72"/>
      <c r="C59" s="72"/>
      <c r="D59" s="72"/>
      <c r="E59" s="72"/>
      <c r="F59" s="72"/>
      <c r="G59" s="72"/>
      <c r="H59" s="72"/>
      <c r="I59" s="72"/>
      <c r="J59" s="72"/>
      <c r="K59" s="72"/>
      <c r="L59" s="72"/>
    </row>
    <row r="60" spans="1:12" x14ac:dyDescent="0.2">
      <c r="A60" s="72"/>
      <c r="B60" s="72"/>
      <c r="C60" s="72"/>
      <c r="D60" s="72"/>
      <c r="E60" s="72"/>
      <c r="F60" s="72"/>
      <c r="G60" s="72"/>
      <c r="H60" s="72"/>
      <c r="I60" s="72"/>
      <c r="J60" s="72"/>
      <c r="K60" s="72"/>
      <c r="L60" s="72"/>
    </row>
    <row r="61" spans="1:12" x14ac:dyDescent="0.2">
      <c r="A61" s="72"/>
      <c r="B61" s="72"/>
      <c r="C61" s="72"/>
      <c r="D61" s="72"/>
      <c r="E61" s="72"/>
      <c r="F61" s="72"/>
      <c r="G61" s="72"/>
      <c r="H61" s="72"/>
      <c r="I61" s="72"/>
      <c r="J61" s="72"/>
      <c r="K61" s="72"/>
      <c r="L61" s="72"/>
    </row>
    <row r="62" spans="1:12" x14ac:dyDescent="0.2">
      <c r="A62" s="72"/>
      <c r="B62" s="72"/>
      <c r="C62" s="72"/>
      <c r="D62" s="72"/>
      <c r="E62" s="72"/>
      <c r="F62" s="72"/>
      <c r="G62" s="72"/>
      <c r="H62" s="72"/>
      <c r="I62" s="72"/>
      <c r="J62" s="72"/>
      <c r="K62" s="72"/>
      <c r="L62" s="72"/>
    </row>
    <row r="63" spans="1:12" x14ac:dyDescent="0.2">
      <c r="A63" s="72"/>
      <c r="B63" s="72"/>
      <c r="C63" s="72"/>
      <c r="D63" s="72"/>
      <c r="E63" s="72"/>
      <c r="F63" s="72"/>
      <c r="G63" s="72"/>
      <c r="H63" s="72"/>
      <c r="I63" s="72"/>
      <c r="J63" s="72"/>
      <c r="K63" s="72"/>
      <c r="L63" s="72"/>
    </row>
    <row r="64" spans="1:12" x14ac:dyDescent="0.2">
      <c r="A64" s="72"/>
      <c r="B64" s="72"/>
      <c r="C64" s="72"/>
      <c r="D64" s="72"/>
      <c r="E64" s="72"/>
      <c r="F64" s="72"/>
      <c r="G64" s="72"/>
      <c r="H64" s="72"/>
      <c r="I64" s="72"/>
      <c r="J64" s="72"/>
      <c r="K64" s="72"/>
      <c r="L64" s="72"/>
    </row>
    <row r="65" spans="1:12" x14ac:dyDescent="0.2">
      <c r="A65" s="72"/>
      <c r="B65" s="72"/>
      <c r="C65" s="72"/>
      <c r="D65" s="72"/>
      <c r="E65" s="72"/>
      <c r="F65" s="72"/>
      <c r="G65" s="72"/>
      <c r="H65" s="72"/>
      <c r="I65" s="72"/>
      <c r="J65" s="72"/>
      <c r="K65" s="72"/>
      <c r="L65" s="72"/>
    </row>
    <row r="66" spans="1:12" x14ac:dyDescent="0.2">
      <c r="A66" s="72"/>
      <c r="B66" s="72"/>
      <c r="C66" s="72"/>
      <c r="D66" s="72"/>
      <c r="E66" s="72"/>
      <c r="F66" s="72"/>
      <c r="G66" s="72"/>
      <c r="H66" s="72"/>
      <c r="I66" s="72"/>
      <c r="J66" s="72"/>
      <c r="K66" s="72"/>
      <c r="L66" s="72"/>
    </row>
    <row r="67" spans="1:12" x14ac:dyDescent="0.2">
      <c r="A67" s="72"/>
      <c r="B67" s="72"/>
      <c r="C67" s="72"/>
      <c r="D67" s="72"/>
      <c r="E67" s="72"/>
      <c r="F67" s="72"/>
      <c r="G67" s="72"/>
      <c r="H67" s="72"/>
      <c r="I67" s="72"/>
      <c r="J67" s="72"/>
      <c r="K67" s="72"/>
      <c r="L67" s="72"/>
    </row>
    <row r="68" spans="1:12" x14ac:dyDescent="0.2">
      <c r="A68" s="72"/>
      <c r="B68" s="72"/>
      <c r="C68" s="72"/>
      <c r="D68" s="72"/>
      <c r="E68" s="72"/>
      <c r="F68" s="72"/>
      <c r="G68" s="72"/>
      <c r="H68" s="72"/>
      <c r="I68" s="72"/>
      <c r="J68" s="72"/>
      <c r="K68" s="72"/>
      <c r="L68" s="72"/>
    </row>
    <row r="69" spans="1:12" x14ac:dyDescent="0.2">
      <c r="A69" s="72"/>
      <c r="B69" s="72"/>
      <c r="C69" s="72"/>
      <c r="D69" s="72"/>
      <c r="E69" s="72"/>
      <c r="F69" s="72"/>
      <c r="G69" s="72"/>
      <c r="H69" s="72"/>
      <c r="I69" s="72"/>
      <c r="J69" s="72"/>
      <c r="K69" s="72"/>
      <c r="L69" s="72"/>
    </row>
    <row r="70" spans="1:12" x14ac:dyDescent="0.2">
      <c r="A70" s="72"/>
      <c r="B70" s="72"/>
      <c r="C70" s="72"/>
      <c r="D70" s="72"/>
      <c r="E70" s="72"/>
      <c r="F70" s="72"/>
      <c r="G70" s="72"/>
      <c r="H70" s="72"/>
      <c r="I70" s="72"/>
      <c r="J70" s="72"/>
      <c r="K70" s="72"/>
      <c r="L70" s="72"/>
    </row>
    <row r="71" spans="1:12" ht="20" customHeight="1" x14ac:dyDescent="0.2">
      <c r="A71" s="72" t="s">
        <v>194</v>
      </c>
      <c r="B71" s="72"/>
      <c r="C71" s="72"/>
      <c r="D71" s="72"/>
      <c r="E71" s="72"/>
      <c r="F71" s="72"/>
      <c r="G71" s="72"/>
      <c r="H71" s="72"/>
      <c r="I71" s="72"/>
      <c r="J71" s="72"/>
      <c r="K71" s="72"/>
      <c r="L71" s="72"/>
    </row>
    <row r="72" spans="1:12" x14ac:dyDescent="0.2">
      <c r="A72" s="72"/>
      <c r="B72" s="72"/>
      <c r="C72" s="72"/>
      <c r="D72" s="72"/>
      <c r="E72" s="72"/>
      <c r="F72" s="72"/>
      <c r="G72" s="72"/>
      <c r="H72" s="72"/>
      <c r="I72" s="72"/>
      <c r="J72" s="72"/>
      <c r="K72" s="72"/>
      <c r="L72" s="72"/>
    </row>
    <row r="73" spans="1:12" x14ac:dyDescent="0.2">
      <c r="A73" s="72"/>
      <c r="B73" s="72"/>
      <c r="C73" s="72"/>
      <c r="D73" s="72"/>
      <c r="E73" s="72"/>
      <c r="F73" s="72"/>
      <c r="G73" s="72"/>
      <c r="H73" s="72"/>
      <c r="I73" s="72"/>
      <c r="J73" s="72"/>
      <c r="K73" s="72"/>
      <c r="L73" s="72"/>
    </row>
    <row r="74" spans="1:12" x14ac:dyDescent="0.2">
      <c r="A74" s="72"/>
      <c r="B74" s="72"/>
      <c r="C74" s="72"/>
      <c r="D74" s="72"/>
      <c r="E74" s="72"/>
      <c r="F74" s="72"/>
      <c r="G74" s="72"/>
      <c r="H74" s="72"/>
      <c r="I74" s="72"/>
      <c r="J74" s="72"/>
      <c r="K74" s="72"/>
      <c r="L74" s="72"/>
    </row>
    <row r="75" spans="1:12" x14ac:dyDescent="0.2">
      <c r="A75" s="72"/>
      <c r="B75" s="72"/>
      <c r="C75" s="72"/>
      <c r="D75" s="72"/>
      <c r="E75" s="72"/>
      <c r="F75" s="72"/>
      <c r="G75" s="72"/>
      <c r="H75" s="72"/>
      <c r="I75" s="72"/>
      <c r="J75" s="72"/>
      <c r="K75" s="72"/>
      <c r="L75" s="72"/>
    </row>
    <row r="76" spans="1:12" x14ac:dyDescent="0.2">
      <c r="A76" s="72"/>
      <c r="B76" s="72"/>
      <c r="C76" s="72"/>
      <c r="D76" s="72"/>
      <c r="E76" s="72"/>
      <c r="F76" s="72"/>
      <c r="G76" s="72"/>
      <c r="H76" s="72"/>
      <c r="I76" s="72"/>
      <c r="J76" s="72"/>
      <c r="K76" s="72"/>
      <c r="L76" s="72"/>
    </row>
    <row r="77" spans="1:12" x14ac:dyDescent="0.2">
      <c r="A77" s="72"/>
      <c r="B77" s="72"/>
      <c r="C77" s="72"/>
      <c r="D77" s="72"/>
      <c r="E77" s="72"/>
      <c r="F77" s="72"/>
      <c r="G77" s="72"/>
      <c r="H77" s="72"/>
      <c r="I77" s="72"/>
      <c r="J77" s="72"/>
      <c r="K77" s="72"/>
      <c r="L77" s="72"/>
    </row>
    <row r="78" spans="1:12" x14ac:dyDescent="0.2">
      <c r="A78" s="72"/>
      <c r="B78" s="72"/>
      <c r="C78" s="72"/>
      <c r="D78" s="72"/>
      <c r="E78" s="72"/>
      <c r="F78" s="72"/>
      <c r="G78" s="72"/>
      <c r="H78" s="72"/>
      <c r="I78" s="72"/>
      <c r="J78" s="72"/>
      <c r="K78" s="72"/>
      <c r="L78" s="72"/>
    </row>
    <row r="79" spans="1:12" x14ac:dyDescent="0.2">
      <c r="A79" s="72"/>
      <c r="B79" s="72"/>
      <c r="C79" s="72"/>
      <c r="D79" s="72"/>
      <c r="E79" s="72"/>
      <c r="F79" s="72"/>
      <c r="G79" s="72"/>
      <c r="H79" s="72"/>
      <c r="I79" s="72"/>
      <c r="J79" s="72"/>
      <c r="K79" s="72"/>
      <c r="L79" s="72"/>
    </row>
    <row r="80" spans="1:12" x14ac:dyDescent="0.2">
      <c r="A80" s="72"/>
      <c r="B80" s="72"/>
      <c r="C80" s="72"/>
      <c r="D80" s="72"/>
      <c r="E80" s="72"/>
      <c r="F80" s="72"/>
      <c r="G80" s="72"/>
      <c r="H80" s="72"/>
      <c r="I80" s="72"/>
      <c r="J80" s="72"/>
      <c r="K80" s="72"/>
      <c r="L80" s="72"/>
    </row>
    <row r="81" spans="1:12" x14ac:dyDescent="0.2">
      <c r="A81" s="72"/>
      <c r="B81" s="72"/>
      <c r="C81" s="72"/>
      <c r="D81" s="72"/>
      <c r="E81" s="72"/>
      <c r="F81" s="72"/>
      <c r="G81" s="72"/>
      <c r="H81" s="72"/>
      <c r="I81" s="72"/>
      <c r="J81" s="72"/>
      <c r="K81" s="72"/>
      <c r="L81" s="72"/>
    </row>
    <row r="82" spans="1:12" x14ac:dyDescent="0.2">
      <c r="A82" s="72"/>
      <c r="B82" s="72"/>
      <c r="C82" s="72"/>
      <c r="D82" s="72"/>
      <c r="E82" s="72"/>
      <c r="F82" s="72"/>
      <c r="G82" s="72"/>
      <c r="H82" s="72"/>
      <c r="I82" s="72"/>
      <c r="J82" s="72"/>
      <c r="K82" s="72"/>
      <c r="L82" s="72"/>
    </row>
    <row r="83" spans="1:12" x14ac:dyDescent="0.2">
      <c r="A83" s="72"/>
      <c r="B83" s="72"/>
      <c r="C83" s="72"/>
      <c r="D83" s="72"/>
      <c r="E83" s="72"/>
      <c r="F83" s="72"/>
      <c r="G83" s="72"/>
      <c r="H83" s="72"/>
      <c r="I83" s="72"/>
      <c r="J83" s="72"/>
      <c r="K83" s="72"/>
      <c r="L83" s="72"/>
    </row>
    <row r="84" spans="1:12" x14ac:dyDescent="0.2">
      <c r="A84" s="72"/>
      <c r="B84" s="72"/>
      <c r="C84" s="72"/>
      <c r="D84" s="72"/>
      <c r="E84" s="72"/>
      <c r="F84" s="72"/>
      <c r="G84" s="72"/>
      <c r="H84" s="72"/>
      <c r="I84" s="72"/>
      <c r="J84" s="72"/>
      <c r="K84" s="72"/>
      <c r="L84" s="72"/>
    </row>
    <row r="85" spans="1:12" x14ac:dyDescent="0.2">
      <c r="A85" s="72"/>
      <c r="B85" s="72"/>
      <c r="C85" s="72"/>
      <c r="D85" s="72"/>
      <c r="E85" s="72"/>
      <c r="F85" s="72"/>
      <c r="G85" s="72"/>
      <c r="H85" s="72"/>
      <c r="I85" s="72"/>
      <c r="J85" s="72"/>
      <c r="K85" s="72"/>
      <c r="L85" s="72"/>
    </row>
    <row r="86" spans="1:12" x14ac:dyDescent="0.2">
      <c r="A86" s="41"/>
      <c r="B86" s="41"/>
      <c r="C86" s="41"/>
      <c r="D86" s="41"/>
      <c r="E86" s="41"/>
      <c r="F86" s="41"/>
      <c r="G86" s="41"/>
      <c r="H86" s="41"/>
      <c r="I86" s="41"/>
      <c r="J86" s="41"/>
      <c r="K86" s="41"/>
      <c r="L86" s="41"/>
    </row>
    <row r="87" spans="1:12" x14ac:dyDescent="0.2">
      <c r="A87" s="41"/>
      <c r="B87" s="41"/>
      <c r="C87" s="41"/>
      <c r="D87" s="41"/>
      <c r="E87" s="41"/>
      <c r="F87" s="41"/>
      <c r="G87" s="41"/>
      <c r="H87" s="41"/>
      <c r="I87" s="41"/>
      <c r="J87" s="41"/>
      <c r="K87" s="41"/>
      <c r="L87" s="41"/>
    </row>
    <row r="88" spans="1:12" x14ac:dyDescent="0.2">
      <c r="A88" s="41"/>
      <c r="B88" s="41"/>
      <c r="C88" s="41"/>
      <c r="D88" s="41"/>
      <c r="E88" s="41"/>
      <c r="F88" s="41"/>
      <c r="G88" s="41"/>
      <c r="H88" s="41"/>
      <c r="I88" s="41"/>
      <c r="J88" s="41"/>
      <c r="K88" s="41"/>
      <c r="L88" s="41"/>
    </row>
    <row r="89" spans="1:12" x14ac:dyDescent="0.2">
      <c r="A89" s="41"/>
      <c r="B89" s="41"/>
      <c r="C89" s="41"/>
      <c r="D89" s="41"/>
      <c r="E89" s="41"/>
      <c r="F89" s="41"/>
      <c r="G89" s="41"/>
      <c r="H89" s="41"/>
      <c r="I89" s="41"/>
      <c r="J89" s="41"/>
      <c r="K89" s="41"/>
      <c r="L89" s="41"/>
    </row>
    <row r="90" spans="1:12" x14ac:dyDescent="0.2">
      <c r="A90" s="41"/>
      <c r="B90" s="41"/>
      <c r="C90" s="41"/>
      <c r="D90" s="41"/>
      <c r="E90" s="41"/>
      <c r="F90" s="41"/>
      <c r="G90" s="41"/>
      <c r="H90" s="41"/>
      <c r="I90" s="41"/>
      <c r="J90" s="41"/>
      <c r="K90" s="41"/>
      <c r="L90" s="41"/>
    </row>
    <row r="91" spans="1:12" x14ac:dyDescent="0.2">
      <c r="A91" s="41"/>
      <c r="B91" s="41"/>
      <c r="C91" s="41"/>
      <c r="D91" s="41"/>
      <c r="E91" s="41"/>
      <c r="F91" s="41"/>
      <c r="G91" s="41"/>
      <c r="H91" s="41"/>
      <c r="I91" s="41"/>
      <c r="J91" s="41"/>
      <c r="K91" s="41"/>
      <c r="L91" s="41"/>
    </row>
    <row r="92" spans="1:12" x14ac:dyDescent="0.2">
      <c r="A92" s="41"/>
      <c r="B92" s="41"/>
      <c r="C92" s="41"/>
      <c r="D92" s="41"/>
      <c r="E92" s="41"/>
      <c r="F92" s="41"/>
      <c r="G92" s="41"/>
      <c r="H92" s="41"/>
      <c r="I92" s="41"/>
      <c r="J92" s="41"/>
      <c r="K92" s="41"/>
      <c r="L92" s="41"/>
    </row>
    <row r="93" spans="1:12" x14ac:dyDescent="0.2">
      <c r="A93" s="41"/>
      <c r="B93" s="41"/>
      <c r="C93" s="41"/>
      <c r="D93" s="41"/>
      <c r="E93" s="41"/>
      <c r="F93" s="41"/>
      <c r="G93" s="41"/>
      <c r="H93" s="41"/>
      <c r="I93" s="41"/>
      <c r="J93" s="41"/>
      <c r="K93" s="41"/>
      <c r="L93" s="41"/>
    </row>
    <row r="94" spans="1:12" x14ac:dyDescent="0.2">
      <c r="A94" s="41"/>
      <c r="B94" s="41"/>
      <c r="C94" s="41"/>
      <c r="D94" s="41"/>
      <c r="E94" s="41"/>
      <c r="F94" s="41"/>
      <c r="G94" s="41"/>
      <c r="H94" s="41"/>
      <c r="I94" s="41"/>
      <c r="J94" s="41"/>
      <c r="K94" s="41"/>
      <c r="L94" s="41"/>
    </row>
    <row r="95" spans="1:12" x14ac:dyDescent="0.2">
      <c r="A95" s="41"/>
      <c r="B95" s="41"/>
      <c r="C95" s="41"/>
      <c r="D95" s="41"/>
      <c r="E95" s="41"/>
      <c r="F95" s="41"/>
      <c r="G95" s="41"/>
      <c r="H95" s="41"/>
      <c r="I95" s="41"/>
      <c r="J95" s="41"/>
      <c r="K95" s="41"/>
      <c r="L95" s="41"/>
    </row>
    <row r="96" spans="1:12" x14ac:dyDescent="0.2">
      <c r="A96" s="41"/>
      <c r="B96" s="41"/>
      <c r="C96" s="41"/>
      <c r="D96" s="41"/>
      <c r="E96" s="41"/>
      <c r="F96" s="41"/>
      <c r="G96" s="41"/>
      <c r="H96" s="41"/>
      <c r="I96" s="41"/>
      <c r="J96" s="41"/>
      <c r="K96" s="41"/>
      <c r="L96" s="41"/>
    </row>
    <row r="97" spans="1:12" x14ac:dyDescent="0.2">
      <c r="A97" s="41"/>
      <c r="B97" s="41"/>
      <c r="C97" s="41"/>
      <c r="D97" s="41"/>
      <c r="E97" s="41"/>
      <c r="F97" s="41"/>
      <c r="G97" s="41"/>
      <c r="H97" s="41"/>
      <c r="I97" s="41"/>
      <c r="J97" s="41"/>
      <c r="K97" s="41"/>
      <c r="L97" s="41"/>
    </row>
    <row r="98" spans="1:12" x14ac:dyDescent="0.2">
      <c r="A98" s="41"/>
      <c r="B98" s="41"/>
      <c r="C98" s="41"/>
      <c r="D98" s="41"/>
      <c r="E98" s="41"/>
      <c r="F98" s="41"/>
      <c r="G98" s="41"/>
      <c r="H98" s="41"/>
      <c r="I98" s="41"/>
      <c r="J98" s="41"/>
      <c r="K98" s="41"/>
      <c r="L98" s="41"/>
    </row>
    <row r="99" spans="1:12" x14ac:dyDescent="0.2">
      <c r="A99" s="41"/>
      <c r="B99" s="41"/>
      <c r="C99" s="41"/>
      <c r="D99" s="41"/>
      <c r="E99" s="41"/>
      <c r="F99" s="41"/>
      <c r="G99" s="41"/>
      <c r="H99" s="41"/>
      <c r="I99" s="41"/>
      <c r="J99" s="41"/>
      <c r="K99" s="41"/>
      <c r="L99" s="41"/>
    </row>
    <row r="100" spans="1:12" x14ac:dyDescent="0.2">
      <c r="A100" s="41"/>
      <c r="B100" s="41"/>
      <c r="C100" s="41"/>
      <c r="D100" s="41"/>
      <c r="E100" s="41"/>
      <c r="F100" s="41"/>
      <c r="G100" s="41"/>
      <c r="H100" s="41"/>
      <c r="I100" s="41"/>
      <c r="J100" s="41"/>
      <c r="K100" s="41"/>
      <c r="L100" s="41"/>
    </row>
    <row r="101" spans="1:12" x14ac:dyDescent="0.2">
      <c r="A101" s="41"/>
      <c r="B101" s="41"/>
      <c r="C101" s="41"/>
      <c r="D101" s="41"/>
      <c r="E101" s="41"/>
      <c r="F101" s="41"/>
      <c r="G101" s="41"/>
      <c r="H101" s="41"/>
      <c r="I101" s="41"/>
      <c r="J101" s="41"/>
      <c r="K101" s="41"/>
      <c r="L101" s="41"/>
    </row>
  </sheetData>
  <sheetProtection sheet="1" objects="1" scenarios="1"/>
  <mergeCells count="9">
    <mergeCell ref="A41:L54"/>
    <mergeCell ref="A55:L70"/>
    <mergeCell ref="A71:L85"/>
    <mergeCell ref="A1:L1"/>
    <mergeCell ref="A4:L5"/>
    <mergeCell ref="A7:L17"/>
    <mergeCell ref="A18:L23"/>
    <mergeCell ref="A24:L36"/>
    <mergeCell ref="A37:L40"/>
  </mergeCells>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G41"/>
  <sheetViews>
    <sheetView showGridLines="0" tabSelected="1" workbookViewId="0">
      <selection activeCell="B1" sqref="B1:E2"/>
    </sheetView>
  </sheetViews>
  <sheetFormatPr baseColWidth="10" defaultRowHeight="20" x14ac:dyDescent="0.2"/>
  <cols>
    <col min="2" max="2" width="23.21875" bestFit="1" customWidth="1"/>
    <col min="3" max="4" width="12.77734375" customWidth="1"/>
    <col min="5" max="5" width="39.44140625" customWidth="1"/>
  </cols>
  <sheetData>
    <row r="1" spans="2:6" ht="18" customHeight="1" x14ac:dyDescent="0.2">
      <c r="B1" s="75" t="s">
        <v>197</v>
      </c>
      <c r="C1" s="75"/>
      <c r="D1" s="75"/>
      <c r="E1" s="75"/>
      <c r="F1" s="1"/>
    </row>
    <row r="2" spans="2:6" ht="18" customHeight="1" x14ac:dyDescent="0.2">
      <c r="B2" s="75"/>
      <c r="C2" s="75"/>
      <c r="D2" s="75"/>
      <c r="E2" s="75"/>
      <c r="F2" s="1"/>
    </row>
    <row r="3" spans="2:6" x14ac:dyDescent="0.2">
      <c r="B3" s="2"/>
      <c r="C3" s="2"/>
      <c r="D3" s="2"/>
    </row>
    <row r="4" spans="2:6" ht="38" customHeight="1" x14ac:dyDescent="0.2">
      <c r="B4" s="76" t="s">
        <v>0</v>
      </c>
      <c r="C4" s="77"/>
      <c r="D4" s="77"/>
      <c r="E4" s="78"/>
    </row>
    <row r="5" spans="2:6" ht="18" customHeight="1" x14ac:dyDescent="0.2">
      <c r="B5" s="3" t="s">
        <v>1</v>
      </c>
      <c r="C5" s="3" t="s">
        <v>2</v>
      </c>
      <c r="D5" s="3" t="s">
        <v>3</v>
      </c>
      <c r="E5" s="3" t="s">
        <v>4</v>
      </c>
    </row>
    <row r="6" spans="2:6" ht="38" customHeight="1" x14ac:dyDescent="0.2">
      <c r="B6" s="4" t="s">
        <v>178</v>
      </c>
      <c r="C6" s="5"/>
      <c r="D6" s="6"/>
      <c r="E6" s="7"/>
    </row>
    <row r="7" spans="2:6" ht="38" customHeight="1" x14ac:dyDescent="0.2">
      <c r="B7" s="8" t="s">
        <v>195</v>
      </c>
      <c r="C7" s="42" t="s">
        <v>196</v>
      </c>
      <c r="D7" s="9" t="s">
        <v>8</v>
      </c>
      <c r="E7" s="10" t="s">
        <v>181</v>
      </c>
    </row>
    <row r="8" spans="2:6" ht="38" customHeight="1" x14ac:dyDescent="0.2">
      <c r="B8" s="8" t="str">
        <f>"Gross "&amp;Frequency&amp;" Income"</f>
        <v>Gross Biweekly Income</v>
      </c>
      <c r="C8" s="43">
        <v>2000</v>
      </c>
      <c r="D8" s="11" t="s">
        <v>10</v>
      </c>
      <c r="E8" s="10" t="s">
        <v>11</v>
      </c>
    </row>
    <row r="9" spans="2:6" ht="38" customHeight="1" x14ac:dyDescent="0.2">
      <c r="B9" s="4" t="s">
        <v>5</v>
      </c>
      <c r="C9" s="5"/>
      <c r="D9" s="6"/>
      <c r="E9" s="7"/>
    </row>
    <row r="10" spans="2:6" ht="38" customHeight="1" x14ac:dyDescent="0.2">
      <c r="B10" s="8" t="s">
        <v>6</v>
      </c>
      <c r="C10" s="42" t="s">
        <v>7</v>
      </c>
      <c r="D10" s="9" t="s">
        <v>8</v>
      </c>
      <c r="E10" s="10" t="s">
        <v>9</v>
      </c>
    </row>
    <row r="11" spans="2:6" ht="38" customHeight="1" x14ac:dyDescent="0.2">
      <c r="B11" s="8" t="s">
        <v>12</v>
      </c>
      <c r="C11" s="43">
        <v>12200</v>
      </c>
      <c r="D11" s="11" t="s">
        <v>10</v>
      </c>
      <c r="E11" s="10" t="s">
        <v>177</v>
      </c>
    </row>
    <row r="12" spans="2:6" ht="38" customHeight="1" x14ac:dyDescent="0.2">
      <c r="B12" s="8" t="s">
        <v>13</v>
      </c>
      <c r="C12" s="43">
        <v>0</v>
      </c>
      <c r="D12" s="11" t="s">
        <v>10</v>
      </c>
      <c r="E12" s="10" t="s">
        <v>180</v>
      </c>
    </row>
    <row r="13" spans="2:6" ht="38" customHeight="1" x14ac:dyDescent="0.2">
      <c r="B13" s="4" t="str">
        <f>Frequency&amp;" Pre-Tax Contributions"</f>
        <v>Biweekly Pre-Tax Contributions</v>
      </c>
      <c r="C13" s="6"/>
      <c r="D13" s="12"/>
      <c r="E13" s="7"/>
    </row>
    <row r="14" spans="2:6" ht="38" customHeight="1" x14ac:dyDescent="0.2">
      <c r="B14" s="8" t="s">
        <v>14</v>
      </c>
      <c r="C14" s="43">
        <v>200</v>
      </c>
      <c r="D14" s="11" t="s">
        <v>10</v>
      </c>
      <c r="E14" s="10" t="s">
        <v>182</v>
      </c>
    </row>
    <row r="15" spans="2:6" ht="38" customHeight="1" x14ac:dyDescent="0.2">
      <c r="B15" s="13" t="s">
        <v>15</v>
      </c>
      <c r="C15" s="43">
        <v>200</v>
      </c>
      <c r="D15" s="11" t="s">
        <v>10</v>
      </c>
      <c r="E15" s="10" t="s">
        <v>16</v>
      </c>
    </row>
    <row r="16" spans="2:6" ht="38" customHeight="1" x14ac:dyDescent="0.2">
      <c r="B16" s="13" t="s">
        <v>17</v>
      </c>
      <c r="C16" s="43">
        <v>0</v>
      </c>
      <c r="D16" s="11" t="s">
        <v>10</v>
      </c>
      <c r="E16" s="10" t="s">
        <v>18</v>
      </c>
    </row>
    <row r="17" spans="2:6" ht="38" customHeight="1" x14ac:dyDescent="0.2">
      <c r="B17" s="4" t="s">
        <v>19</v>
      </c>
      <c r="C17" s="6"/>
      <c r="D17" s="12"/>
      <c r="E17" s="7"/>
    </row>
    <row r="18" spans="2:6" ht="38" customHeight="1" x14ac:dyDescent="0.2">
      <c r="B18" s="8" t="s">
        <v>20</v>
      </c>
      <c r="C18" s="44" t="s">
        <v>21</v>
      </c>
      <c r="D18" s="14" t="s">
        <v>8</v>
      </c>
      <c r="E18" s="10" t="s">
        <v>22</v>
      </c>
    </row>
    <row r="19" spans="2:6" ht="38" customHeight="1" x14ac:dyDescent="0.2">
      <c r="B19" s="8" t="s">
        <v>23</v>
      </c>
      <c r="C19" s="44" t="s">
        <v>24</v>
      </c>
      <c r="D19" s="14" t="s">
        <v>25</v>
      </c>
      <c r="E19" s="10" t="s">
        <v>165</v>
      </c>
    </row>
    <row r="20" spans="2:6" ht="38" customHeight="1" x14ac:dyDescent="0.2">
      <c r="B20" s="8" t="s">
        <v>26</v>
      </c>
      <c r="C20" s="44">
        <v>0</v>
      </c>
      <c r="D20" s="14" t="s">
        <v>27</v>
      </c>
      <c r="E20" s="10" t="s">
        <v>28</v>
      </c>
    </row>
    <row r="21" spans="2:6" ht="18" customHeight="1" x14ac:dyDescent="0.2"/>
    <row r="22" spans="2:6" ht="38" customHeight="1" x14ac:dyDescent="0.2">
      <c r="B22" s="76" t="s">
        <v>29</v>
      </c>
      <c r="C22" s="77"/>
      <c r="D22" s="77"/>
      <c r="E22" s="78"/>
    </row>
    <row r="23" spans="2:6" ht="18" customHeight="1" x14ac:dyDescent="0.2">
      <c r="B23" s="3" t="s">
        <v>1</v>
      </c>
      <c r="C23" s="39" t="str">
        <f>Frequency</f>
        <v>Biweekly</v>
      </c>
      <c r="D23" s="3" t="s">
        <v>30</v>
      </c>
      <c r="E23" s="3" t="s">
        <v>4</v>
      </c>
    </row>
    <row r="24" spans="2:6" ht="38" customHeight="1" x14ac:dyDescent="0.2">
      <c r="B24" s="4" t="s">
        <v>31</v>
      </c>
      <c r="C24" s="5"/>
      <c r="D24" s="71"/>
      <c r="E24" s="7"/>
    </row>
    <row r="25" spans="2:6" ht="38" customHeight="1" x14ac:dyDescent="0.2">
      <c r="B25" s="8" t="s">
        <v>32</v>
      </c>
      <c r="C25" s="15">
        <f>C8</f>
        <v>2000</v>
      </c>
      <c r="D25" s="15">
        <f>C8*IF(Frequency="Weekly",52,IF(Frequency="Biweekly",26,IF(Frequency="Monthly",12,IF(Frequency="Annual",1))))</f>
        <v>52000</v>
      </c>
      <c r="E25" s="10" t="s">
        <v>179</v>
      </c>
    </row>
    <row r="26" spans="2:6" ht="38" customHeight="1" x14ac:dyDescent="0.2">
      <c r="B26" s="8" t="s">
        <v>33</v>
      </c>
      <c r="C26" s="15">
        <f>TaxableIncomeFIT/IF(Frequency="Weekly",52,IF(Frequency="Biweekly",26,IF(Frequency="Monthly",12,IF(Frequency="Annual",1))))</f>
        <v>1130.7692307692307</v>
      </c>
      <c r="D26" s="15">
        <f>AnnualGrossIncome-Deductions-SUM(C14:C16)*IF(Frequency="Weekly",52,IF(Frequency="Biweekly",26,IF(Frequency="Monthly",12,IF(Frequency="Annual",1))))</f>
        <v>29400</v>
      </c>
      <c r="E26" s="10" t="s">
        <v>166</v>
      </c>
    </row>
    <row r="27" spans="2:6" ht="38" customHeight="1" x14ac:dyDescent="0.2">
      <c r="B27" s="8" t="s">
        <v>34</v>
      </c>
      <c r="C27" s="15">
        <f>TaxableIncomeSIT/IF(Frequency="Weekly",52,IF(Frequency="Biweekly",26,IF(Frequency="Monthly",12,IF(Frequency="Annual",1))))</f>
        <v>1600</v>
      </c>
      <c r="D27" s="15">
        <f>AnnualGrossIncome-SUM(C14:C16)*IF(Frequency="Weekly",52,IF(Frequency="Biweekly",26,IF(Frequency="Monthly",12,IF(Frequency="Annual",1))))</f>
        <v>41600</v>
      </c>
      <c r="E27" s="10" t="s">
        <v>35</v>
      </c>
      <c r="F27" s="40"/>
    </row>
    <row r="28" spans="2:6" ht="38" customHeight="1" x14ac:dyDescent="0.2">
      <c r="B28" s="8" t="s">
        <v>36</v>
      </c>
      <c r="C28" s="15">
        <f>TaxableIncomeFICA/IF(Frequency="Weekly",52,IF(Frequency="Biweekly",26,IF(Frequency="Monthly",12,IF(Frequency="Annual",1))))</f>
        <v>1800</v>
      </c>
      <c r="D28" s="15">
        <f>AnnualGrossIncome-C15*IF(Frequency="Weekly",52,IF(Frequency="Biweekly",26,IF(Frequency="Monthly",12,IF(Frequency="Annual",1))))</f>
        <v>46800</v>
      </c>
      <c r="E28" s="10" t="s">
        <v>167</v>
      </c>
    </row>
    <row r="29" spans="2:6" ht="38" customHeight="1" x14ac:dyDescent="0.2">
      <c r="B29" s="4" t="s">
        <v>37</v>
      </c>
      <c r="C29" s="5"/>
      <c r="D29" s="6"/>
      <c r="E29" s="7"/>
      <c r="F29" s="17"/>
    </row>
    <row r="30" spans="2:6" ht="38" customHeight="1" x14ac:dyDescent="0.2">
      <c r="B30" s="8" t="s">
        <v>38</v>
      </c>
      <c r="C30" s="16">
        <f t="shared" ref="C30:C35" si="0">D30/IF(Frequency="Weekly",52,IF(Frequency="Biweekly",26,IF(Frequency="Monthly",12,IF(Frequency="Annual",1))))</f>
        <v>128.23076923076923</v>
      </c>
      <c r="D30" s="16">
        <f>IF(FilingStatus="Single",'Income Tax Model'!I3,IF(FilingStatus="Head of Household",'Income Tax Model'!I14,IF(FilingStatus="Married Filing Jointly",'Income Tax Model'!I25,'Income Tax Model'!I36)))*AnnualGrossIncome</f>
        <v>3334</v>
      </c>
      <c r="E30" s="10" t="s">
        <v>39</v>
      </c>
    </row>
    <row r="31" spans="2:6" ht="38" customHeight="1" x14ac:dyDescent="0.2">
      <c r="B31" s="8" t="s">
        <v>40</v>
      </c>
      <c r="C31" s="16">
        <f t="shared" si="0"/>
        <v>26.1</v>
      </c>
      <c r="D31" s="16">
        <f>(0.0145*TaxableIncomeFICA+MAX(0,TaxableIncomeFICA-200000)*0.009)</f>
        <v>678.6</v>
      </c>
      <c r="E31" s="10" t="s">
        <v>168</v>
      </c>
    </row>
    <row r="32" spans="2:6" ht="38" customHeight="1" x14ac:dyDescent="0.2">
      <c r="B32" s="13" t="s">
        <v>41</v>
      </c>
      <c r="C32" s="16">
        <f t="shared" si="0"/>
        <v>111.6</v>
      </c>
      <c r="D32" s="16">
        <f>(MIN(TaxableIncomeFICA*0.062,132900*0.062))</f>
        <v>2901.6</v>
      </c>
      <c r="E32" s="10" t="s">
        <v>42</v>
      </c>
    </row>
    <row r="33" spans="1:7" ht="38" customHeight="1" x14ac:dyDescent="0.2">
      <c r="B33" s="8" t="s">
        <v>43</v>
      </c>
      <c r="C33" s="16">
        <f t="shared" si="0"/>
        <v>49.12</v>
      </c>
      <c r="D33" s="16">
        <f>IFERROR(INDEX('Income Tax Model'!O3:O54,MATCH(State,'Income Tax Model'!$L$3:$L$54,0))*TaxableIncomeSIT,C19*TaxableIncomeSIT)</f>
        <v>1277.1199999999999</v>
      </c>
      <c r="E33" s="10" t="s">
        <v>44</v>
      </c>
    </row>
    <row r="34" spans="1:7" ht="38" customHeight="1" x14ac:dyDescent="0.2">
      <c r="B34" s="8" t="s">
        <v>26</v>
      </c>
      <c r="C34" s="16">
        <f t="shared" si="0"/>
        <v>0</v>
      </c>
      <c r="D34" s="16">
        <f>(LocalWageTax*TaxableIncomeFICA)</f>
        <v>0</v>
      </c>
      <c r="E34" s="10" t="s">
        <v>45</v>
      </c>
      <c r="G34" s="18"/>
    </row>
    <row r="35" spans="1:7" ht="38" customHeight="1" x14ac:dyDescent="0.2">
      <c r="A35" s="18"/>
      <c r="B35" s="8" t="s">
        <v>46</v>
      </c>
      <c r="C35" s="16">
        <f t="shared" si="0"/>
        <v>315.05076923076922</v>
      </c>
      <c r="D35" s="16">
        <f>SUM(D30:D34)</f>
        <v>8191.32</v>
      </c>
      <c r="E35" s="10" t="s">
        <v>47</v>
      </c>
      <c r="G35" s="18"/>
    </row>
    <row r="36" spans="1:7" ht="38" customHeight="1" x14ac:dyDescent="0.2">
      <c r="B36" s="4" t="s">
        <v>48</v>
      </c>
      <c r="C36" s="5"/>
      <c r="D36" s="6"/>
      <c r="E36" s="7"/>
      <c r="G36" s="18"/>
    </row>
    <row r="37" spans="1:7" ht="38" customHeight="1" x14ac:dyDescent="0.2">
      <c r="B37" s="8" t="s">
        <v>32</v>
      </c>
      <c r="C37" s="15">
        <f>D37/IF(Frequency="Weekly",52,IF(Frequency="Biweekly",26,IF(Frequency="Monthly",12,IF(Frequency="Annual",1))))</f>
        <v>2000</v>
      </c>
      <c r="D37" s="15">
        <f>AnnualGrossIncome</f>
        <v>52000</v>
      </c>
      <c r="E37" s="10" t="s">
        <v>49</v>
      </c>
    </row>
    <row r="38" spans="1:7" ht="38" customHeight="1" x14ac:dyDescent="0.2">
      <c r="B38" s="8" t="s">
        <v>50</v>
      </c>
      <c r="C38" s="15">
        <f>D38/IF(Frequency="Weekly",52,IF(Frequency="Biweekly",26,IF(Frequency="Monthly",12,IF(Frequency="Annual",1))))</f>
        <v>400</v>
      </c>
      <c r="D38" s="15">
        <f>SUM(C14:C16)*IF(Frequency="Weekly",52,IF(Frequency="Biweekly",26,IF(Frequency="Monthly",12,IF(Frequency="Annual",1))))</f>
        <v>10400</v>
      </c>
      <c r="E38" s="10" t="s">
        <v>51</v>
      </c>
    </row>
    <row r="39" spans="1:7" ht="38" customHeight="1" x14ac:dyDescent="0.2">
      <c r="B39" s="8" t="s">
        <v>46</v>
      </c>
      <c r="C39" s="15">
        <f>D39/IF(Frequency="Weekly",52,IF(Frequency="Biweekly",26,IF(Frequency="Monthly",12,IF(Frequency="Annual",1))))</f>
        <v>315.05076923076922</v>
      </c>
      <c r="D39" s="15">
        <f>D35</f>
        <v>8191.32</v>
      </c>
      <c r="E39" s="10" t="s">
        <v>47</v>
      </c>
    </row>
    <row r="40" spans="1:7" ht="42" x14ac:dyDescent="0.2">
      <c r="B40" s="8" t="s">
        <v>13</v>
      </c>
      <c r="C40" s="15">
        <f>D40/IF(Frequency="Weekly",52,IF(Frequency="Biweekly",26,IF(Frequency="Monthly",12,IF(Frequency="Annual",1))))</f>
        <v>0</v>
      </c>
      <c r="D40" s="15">
        <f>TaxCredits</f>
        <v>0</v>
      </c>
      <c r="E40" s="10" t="s">
        <v>52</v>
      </c>
    </row>
    <row r="41" spans="1:7" ht="42" x14ac:dyDescent="0.2">
      <c r="B41" s="8" t="s">
        <v>53</v>
      </c>
      <c r="C41" s="15">
        <f>D41/IF(Frequency="Weekly",52,IF(Frequency="Biweekly",26,IF(Frequency="Monthly",12,IF(Frequency="Annual",1))))</f>
        <v>1284.9492307692308</v>
      </c>
      <c r="D41" s="15">
        <f>D37-D39-D38+D40</f>
        <v>33408.68</v>
      </c>
      <c r="E41" s="10" t="s">
        <v>54</v>
      </c>
      <c r="F41" s="18"/>
    </row>
  </sheetData>
  <sheetProtection sheet="1" objects="1" scenarios="1"/>
  <mergeCells count="3">
    <mergeCell ref="B1:E2"/>
    <mergeCell ref="B4:E4"/>
    <mergeCell ref="B22:E22"/>
  </mergeCells>
  <conditionalFormatting sqref="C14:C16 C11:C12 C8">
    <cfRule type="cellIs" dxfId="2" priority="2" operator="notBetween">
      <formula>0</formula>
      <formula>999999999</formula>
    </cfRule>
  </conditionalFormatting>
  <conditionalFormatting sqref="C19">
    <cfRule type="expression" dxfId="1" priority="3">
      <formula>IF(OR($C$19="N/A",AND($C$19&gt;=0,$C$19&lt;=1)),FALSE,TRUE)</formula>
    </cfRule>
  </conditionalFormatting>
  <conditionalFormatting sqref="C20">
    <cfRule type="cellIs" dxfId="0" priority="1" operator="notBetween">
      <formula>0</formula>
      <formula>1</formula>
    </cfRule>
  </conditionalFormatting>
  <dataValidations count="2">
    <dataValidation type="list" allowBlank="1" showInputMessage="1" showErrorMessage="1" sqref="C10" xr:uid="{00000000-0002-0000-0100-000000000000}">
      <formula1>"Single,Head of Household,Married Filing Jointly,Married Filing Separately"</formula1>
    </dataValidation>
    <dataValidation type="list" allowBlank="1" showInputMessage="1" showErrorMessage="1" sqref="C7" xr:uid="{00000000-0002-0000-0100-000001000000}">
      <formula1>"Weekly,Biweekly,Monthly,Annual"</formula1>
    </dataValidation>
  </dataValidations>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'Income Tax Model'!$L$3:$L$54</xm:f>
          </x14:formula1>
          <xm:sqref>C18</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S54"/>
  <sheetViews>
    <sheetView showGridLines="0" workbookViewId="0"/>
  </sheetViews>
  <sheetFormatPr baseColWidth="10" defaultRowHeight="20" x14ac:dyDescent="0.2"/>
  <cols>
    <col min="3" max="4" width="10.77734375" customWidth="1"/>
  </cols>
  <sheetData>
    <row r="2" spans="2:19" x14ac:dyDescent="0.2">
      <c r="B2" s="79" t="s">
        <v>55</v>
      </c>
      <c r="C2" s="79"/>
      <c r="D2" s="79"/>
      <c r="E2" s="79"/>
      <c r="F2" s="79"/>
      <c r="H2" s="79" t="s">
        <v>56</v>
      </c>
      <c r="I2" s="79"/>
      <c r="L2" s="79" t="s">
        <v>57</v>
      </c>
      <c r="M2" s="79"/>
      <c r="N2" s="79"/>
      <c r="O2" s="79"/>
      <c r="P2" s="79"/>
      <c r="R2" s="79" t="s">
        <v>58</v>
      </c>
      <c r="S2" s="79"/>
    </row>
    <row r="3" spans="2:19" x14ac:dyDescent="0.2">
      <c r="B3" s="3" t="s">
        <v>59</v>
      </c>
      <c r="C3" s="3" t="s">
        <v>60</v>
      </c>
      <c r="D3" s="3" t="s">
        <v>61</v>
      </c>
      <c r="E3" s="3" t="s">
        <v>62</v>
      </c>
      <c r="F3" s="3" t="s">
        <v>63</v>
      </c>
      <c r="H3" s="19" t="s">
        <v>64</v>
      </c>
      <c r="I3" s="20">
        <f>SUM(F4:F10)/(AnnualGrossIncome)</f>
        <v>6.4115384615384616E-2</v>
      </c>
      <c r="L3" s="21" t="s">
        <v>65</v>
      </c>
      <c r="M3" s="21" t="s">
        <v>66</v>
      </c>
      <c r="N3" s="21" t="s">
        <v>67</v>
      </c>
      <c r="O3" s="21" t="s">
        <v>68</v>
      </c>
      <c r="P3" s="21" t="s">
        <v>69</v>
      </c>
      <c r="R3" s="19" t="s">
        <v>70</v>
      </c>
      <c r="S3" s="22">
        <f>TaxableIncomeSIT</f>
        <v>41600</v>
      </c>
    </row>
    <row r="4" spans="2:19" x14ac:dyDescent="0.2">
      <c r="B4" s="23">
        <v>0.1</v>
      </c>
      <c r="C4" s="24">
        <f>'Fed Tax Rate Mapping'!K5</f>
        <v>0</v>
      </c>
      <c r="D4" s="24" t="str">
        <f>'Fed Tax Rate Mapping'!L5</f>
        <v>$9,700</v>
      </c>
      <c r="E4" s="25">
        <f>MAX(MIN([0]!TaxableIncomeFIT-C4,D4-C4),0)</f>
        <v>9700</v>
      </c>
      <c r="F4" s="26">
        <f t="shared" ref="F4:F10" si="0">E4*B4</f>
        <v>970</v>
      </c>
      <c r="H4" s="19" t="s">
        <v>71</v>
      </c>
      <c r="I4" s="26">
        <f>SUM(F4:F10)</f>
        <v>3334</v>
      </c>
      <c r="L4" s="27" t="s">
        <v>72</v>
      </c>
      <c r="M4" s="28">
        <v>0.02</v>
      </c>
      <c r="N4" s="28">
        <v>0.05</v>
      </c>
      <c r="O4" s="28">
        <f t="shared" ref="O4:O54" si="1">M4*$S$7+N4*$S$6</f>
        <v>3.2237646832622688E-2</v>
      </c>
      <c r="P4" s="29" t="str">
        <f t="shared" ref="P4:P54" si="2">IF(AND(M4=0,N4=0),"No Tax",IF(M4=N4,"Flat Tax","Bracket Tax"))</f>
        <v>Bracket Tax</v>
      </c>
      <c r="R4" s="19" t="s">
        <v>73</v>
      </c>
      <c r="S4" s="22">
        <v>0</v>
      </c>
    </row>
    <row r="5" spans="2:19" x14ac:dyDescent="0.2">
      <c r="B5" s="23">
        <v>0.12</v>
      </c>
      <c r="C5" s="24" t="str">
        <f>'Fed Tax Rate Mapping'!K6</f>
        <v xml:space="preserve">$9,701 </v>
      </c>
      <c r="D5" s="24" t="str">
        <f>'Fed Tax Rate Mapping'!L6</f>
        <v>$39,475</v>
      </c>
      <c r="E5" s="25">
        <f>MAX(MIN([0]!TaxableIncomeFIT-D4,D5-D4),0)</f>
        <v>19700</v>
      </c>
      <c r="F5" s="26">
        <f t="shared" si="0"/>
        <v>2364</v>
      </c>
      <c r="L5" s="27" t="s">
        <v>74</v>
      </c>
      <c r="M5" s="28">
        <v>0</v>
      </c>
      <c r="N5" s="28">
        <v>0</v>
      </c>
      <c r="O5" s="28">
        <f t="shared" si="1"/>
        <v>0</v>
      </c>
      <c r="P5" s="29" t="str">
        <f t="shared" si="2"/>
        <v>No Tax</v>
      </c>
      <c r="R5" s="19" t="s">
        <v>75</v>
      </c>
      <c r="S5" s="22">
        <v>250000</v>
      </c>
    </row>
    <row r="6" spans="2:19" x14ac:dyDescent="0.2">
      <c r="B6" s="23">
        <v>0.22</v>
      </c>
      <c r="C6" s="24" t="str">
        <f>'Fed Tax Rate Mapping'!K7</f>
        <v>$39,476</v>
      </c>
      <c r="D6" s="24" t="str">
        <f>'Fed Tax Rate Mapping'!L7</f>
        <v>$84,200</v>
      </c>
      <c r="E6" s="25">
        <f>MAX(MIN([0]!TaxableIncomeFIT-D5,D6-D5),0)</f>
        <v>0</v>
      </c>
      <c r="F6" s="26">
        <f t="shared" si="0"/>
        <v>0</v>
      </c>
      <c r="L6" s="27" t="s">
        <v>76</v>
      </c>
      <c r="M6" s="28">
        <v>2.5899999999999999E-2</v>
      </c>
      <c r="N6" s="28">
        <v>4.5400000000000003E-2</v>
      </c>
      <c r="O6" s="28">
        <f t="shared" si="1"/>
        <v>3.3854470441204751E-2</v>
      </c>
      <c r="P6" s="29" t="str">
        <f t="shared" si="2"/>
        <v>Bracket Tax</v>
      </c>
      <c r="R6" s="19" t="s">
        <v>77</v>
      </c>
      <c r="S6" s="20">
        <f>MIN(S3/S5,1)^0.5</f>
        <v>0.40792156108742278</v>
      </c>
    </row>
    <row r="7" spans="2:19" x14ac:dyDescent="0.2">
      <c r="B7" s="23">
        <v>0.24</v>
      </c>
      <c r="C7" s="24" t="str">
        <f>'Fed Tax Rate Mapping'!K8</f>
        <v>$84,201</v>
      </c>
      <c r="D7" s="24" t="str">
        <f>'Fed Tax Rate Mapping'!L8</f>
        <v>$160,725</v>
      </c>
      <c r="E7" s="25">
        <f>MAX(MIN([0]!TaxableIncomeFIT-D6,D7-D6),0)</f>
        <v>0</v>
      </c>
      <c r="F7" s="26">
        <f t="shared" si="0"/>
        <v>0</v>
      </c>
      <c r="L7" s="27" t="s">
        <v>78</v>
      </c>
      <c r="M7" s="28">
        <v>8.9999999999999993E-3</v>
      </c>
      <c r="N7" s="28">
        <v>6.9000000000000006E-2</v>
      </c>
      <c r="O7" s="28">
        <f t="shared" si="1"/>
        <v>3.3475293665245369E-2</v>
      </c>
      <c r="P7" s="29" t="str">
        <f t="shared" si="2"/>
        <v>Bracket Tax</v>
      </c>
      <c r="R7" s="19" t="s">
        <v>79</v>
      </c>
      <c r="S7" s="20">
        <f>1-S6</f>
        <v>0.59207843891257728</v>
      </c>
    </row>
    <row r="8" spans="2:19" x14ac:dyDescent="0.2">
      <c r="B8" s="23">
        <v>0.32</v>
      </c>
      <c r="C8" s="24" t="str">
        <f>'Fed Tax Rate Mapping'!K9</f>
        <v>$160,726</v>
      </c>
      <c r="D8" s="24" t="str">
        <f>'Fed Tax Rate Mapping'!L9</f>
        <v>$204,100</v>
      </c>
      <c r="E8" s="25">
        <f>MAX(MIN([0]!TaxableIncomeFIT-D7,D8-D7),0)</f>
        <v>0</v>
      </c>
      <c r="F8" s="26">
        <f t="shared" si="0"/>
        <v>0</v>
      </c>
      <c r="L8" s="27" t="s">
        <v>80</v>
      </c>
      <c r="M8" s="28">
        <v>0.01</v>
      </c>
      <c r="N8" s="28">
        <v>0.13300000000000001</v>
      </c>
      <c r="O8" s="28">
        <f t="shared" si="1"/>
        <v>6.0174352013753006E-2</v>
      </c>
      <c r="P8" s="29" t="str">
        <f t="shared" si="2"/>
        <v>Bracket Tax</v>
      </c>
    </row>
    <row r="9" spans="2:19" x14ac:dyDescent="0.2">
      <c r="B9" s="23">
        <v>0.35</v>
      </c>
      <c r="C9" s="24" t="str">
        <f>'Fed Tax Rate Mapping'!K10</f>
        <v>$204,101</v>
      </c>
      <c r="D9" s="24" t="str">
        <f>'Fed Tax Rate Mapping'!L10</f>
        <v>$510,300</v>
      </c>
      <c r="E9" s="25">
        <f>MAX(MIN([0]!TaxableIncomeFIT-D8,D9-D8),0)</f>
        <v>0</v>
      </c>
      <c r="F9" s="26">
        <f t="shared" si="0"/>
        <v>0</v>
      </c>
      <c r="L9" s="27" t="s">
        <v>81</v>
      </c>
      <c r="M9" s="28">
        <v>4.6300000000000001E-2</v>
      </c>
      <c r="N9" s="28">
        <v>4.6300000000000001E-2</v>
      </c>
      <c r="O9" s="28">
        <f t="shared" si="1"/>
        <v>4.6300000000000008E-2</v>
      </c>
      <c r="P9" s="29" t="str">
        <f t="shared" si="2"/>
        <v>Flat Tax</v>
      </c>
    </row>
    <row r="10" spans="2:19" x14ac:dyDescent="0.2">
      <c r="B10" s="23">
        <v>0.37</v>
      </c>
      <c r="C10" s="24" t="str">
        <f>'Fed Tax Rate Mapping'!K11</f>
        <v>$510,301</v>
      </c>
      <c r="D10" s="24">
        <f>'Fed Tax Rate Mapping'!L11</f>
        <v>999999999</v>
      </c>
      <c r="E10" s="25">
        <f>MAX(MIN([0]!TaxableIncomeFIT-D9,D10-D9),0)</f>
        <v>0</v>
      </c>
      <c r="F10" s="26">
        <f t="shared" si="0"/>
        <v>0</v>
      </c>
      <c r="L10" s="27" t="s">
        <v>82</v>
      </c>
      <c r="M10" s="28">
        <v>0.03</v>
      </c>
      <c r="N10" s="28">
        <v>6.9900000000000004E-2</v>
      </c>
      <c r="O10" s="28">
        <f t="shared" si="1"/>
        <v>4.6276070287388171E-2</v>
      </c>
      <c r="P10" s="29" t="str">
        <f t="shared" si="2"/>
        <v>Bracket Tax</v>
      </c>
    </row>
    <row r="11" spans="2:19" x14ac:dyDescent="0.2">
      <c r="B11" s="30"/>
      <c r="C11" s="31"/>
      <c r="D11" s="31"/>
      <c r="E11" s="32"/>
      <c r="F11" s="33"/>
      <c r="L11" s="27" t="s">
        <v>83</v>
      </c>
      <c r="M11" s="28">
        <v>2.2000000000000002E-2</v>
      </c>
      <c r="N11" s="28">
        <v>6.6000000000000003E-2</v>
      </c>
      <c r="O11" s="28">
        <f t="shared" si="1"/>
        <v>3.9948548687846606E-2</v>
      </c>
      <c r="P11" s="29" t="str">
        <f t="shared" si="2"/>
        <v>Bracket Tax</v>
      </c>
    </row>
    <row r="12" spans="2:19" x14ac:dyDescent="0.2">
      <c r="L12" s="27" t="s">
        <v>84</v>
      </c>
      <c r="M12" s="28">
        <v>0</v>
      </c>
      <c r="N12" s="28">
        <v>0</v>
      </c>
      <c r="O12" s="28">
        <f t="shared" si="1"/>
        <v>0</v>
      </c>
      <c r="P12" s="29" t="str">
        <f t="shared" si="2"/>
        <v>No Tax</v>
      </c>
    </row>
    <row r="13" spans="2:19" x14ac:dyDescent="0.2">
      <c r="B13" s="79" t="s">
        <v>85</v>
      </c>
      <c r="C13" s="79"/>
      <c r="D13" s="79"/>
      <c r="E13" s="79"/>
      <c r="F13" s="79"/>
      <c r="H13" s="79" t="s">
        <v>86</v>
      </c>
      <c r="I13" s="79"/>
      <c r="L13" s="27" t="s">
        <v>87</v>
      </c>
      <c r="M13" s="28">
        <v>0.01</v>
      </c>
      <c r="N13" s="28">
        <v>0.06</v>
      </c>
      <c r="O13" s="28">
        <f t="shared" si="1"/>
        <v>3.0396078054371136E-2</v>
      </c>
      <c r="P13" s="29" t="str">
        <f t="shared" si="2"/>
        <v>Bracket Tax</v>
      </c>
    </row>
    <row r="14" spans="2:19" x14ac:dyDescent="0.2">
      <c r="B14" s="3" t="s">
        <v>59</v>
      </c>
      <c r="C14" s="3" t="s">
        <v>60</v>
      </c>
      <c r="D14" s="3" t="s">
        <v>61</v>
      </c>
      <c r="E14" s="3" t="s">
        <v>62</v>
      </c>
      <c r="F14" s="3" t="s">
        <v>63</v>
      </c>
      <c r="H14" s="19" t="s">
        <v>64</v>
      </c>
      <c r="I14" s="20">
        <f>SUM(F14:F20)/(AnnualGrossIncome)</f>
        <v>6.2519230769230771E-2</v>
      </c>
      <c r="L14" s="27" t="s">
        <v>88</v>
      </c>
      <c r="M14" s="28">
        <v>1.3999999999999999E-2</v>
      </c>
      <c r="N14" s="28">
        <v>0.11</v>
      </c>
      <c r="O14" s="28">
        <f t="shared" si="1"/>
        <v>5.3160469864392587E-2</v>
      </c>
      <c r="P14" s="29" t="str">
        <f t="shared" si="2"/>
        <v>Bracket Tax</v>
      </c>
    </row>
    <row r="15" spans="2:19" x14ac:dyDescent="0.2">
      <c r="B15" s="23">
        <v>0.1</v>
      </c>
      <c r="C15" s="24">
        <f>'Fed Tax Rate Mapping'!M5</f>
        <v>0</v>
      </c>
      <c r="D15" s="24" t="str">
        <f>'Fed Tax Rate Mapping'!N5</f>
        <v>13,850</v>
      </c>
      <c r="E15" s="25">
        <f>MAX(MIN([0]!TaxableIncomeFIT-C15,D15-C15),0)</f>
        <v>13850</v>
      </c>
      <c r="F15" s="26">
        <f t="shared" ref="F15:F21" si="3">E15*B15</f>
        <v>1385</v>
      </c>
      <c r="H15" s="19" t="s">
        <v>71</v>
      </c>
      <c r="I15" s="26">
        <f>SUM(F14:F20)</f>
        <v>3251</v>
      </c>
      <c r="L15" s="27" t="s">
        <v>89</v>
      </c>
      <c r="M15" s="28">
        <v>1.6E-2</v>
      </c>
      <c r="N15" s="28">
        <v>7.400000000000001E-2</v>
      </c>
      <c r="O15" s="28">
        <f t="shared" si="1"/>
        <v>3.9659450543070525E-2</v>
      </c>
      <c r="P15" s="29" t="str">
        <f t="shared" si="2"/>
        <v>Bracket Tax</v>
      </c>
    </row>
    <row r="16" spans="2:19" x14ac:dyDescent="0.2">
      <c r="B16" s="23">
        <v>0.12</v>
      </c>
      <c r="C16" s="24" t="str">
        <f>'Fed Tax Rate Mapping'!M6</f>
        <v>$13,851</v>
      </c>
      <c r="D16" s="24" t="str">
        <f>'Fed Tax Rate Mapping'!N6</f>
        <v>$52,850</v>
      </c>
      <c r="E16" s="25">
        <f>MAX(MIN([0]!TaxableIncomeFIT-D15,D16-D15),0)</f>
        <v>15550</v>
      </c>
      <c r="F16" s="26">
        <f t="shared" si="3"/>
        <v>1866</v>
      </c>
      <c r="L16" s="27" t="s">
        <v>90</v>
      </c>
      <c r="M16" s="28">
        <v>4.9500000000000002E-2</v>
      </c>
      <c r="N16" s="28">
        <v>4.9500000000000002E-2</v>
      </c>
      <c r="O16" s="28">
        <f t="shared" si="1"/>
        <v>4.9500000000000002E-2</v>
      </c>
      <c r="P16" s="29" t="str">
        <f t="shared" si="2"/>
        <v>Flat Tax</v>
      </c>
    </row>
    <row r="17" spans="2:16" x14ac:dyDescent="0.2">
      <c r="B17" s="23">
        <v>0.22</v>
      </c>
      <c r="C17" s="24" t="str">
        <f>'Fed Tax Rate Mapping'!M7</f>
        <v>$52,851</v>
      </c>
      <c r="D17" s="24" t="str">
        <f>'Fed Tax Rate Mapping'!N7</f>
        <v>$84,200</v>
      </c>
      <c r="E17" s="25">
        <f>MAX(MIN([0]!TaxableIncomeFIT-D16,D17-D16),0)</f>
        <v>0</v>
      </c>
      <c r="F17" s="26">
        <f t="shared" si="3"/>
        <v>0</v>
      </c>
      <c r="L17" s="27" t="s">
        <v>91</v>
      </c>
      <c r="M17" s="28">
        <v>3.2300000000000002E-2</v>
      </c>
      <c r="N17" s="28">
        <v>3.2300000000000002E-2</v>
      </c>
      <c r="O17" s="28">
        <f t="shared" si="1"/>
        <v>3.2300000000000002E-2</v>
      </c>
      <c r="P17" s="29" t="str">
        <f t="shared" si="2"/>
        <v>Flat Tax</v>
      </c>
    </row>
    <row r="18" spans="2:16" x14ac:dyDescent="0.2">
      <c r="B18" s="23">
        <v>0.24</v>
      </c>
      <c r="C18" s="24" t="str">
        <f>'Fed Tax Rate Mapping'!M8</f>
        <v>$84,201</v>
      </c>
      <c r="D18" s="24" t="str">
        <f>'Fed Tax Rate Mapping'!N8</f>
        <v>$160,700</v>
      </c>
      <c r="E18" s="25">
        <f>MAX(MIN([0]!TaxableIncomeFIT-D17,D18-D17),0)</f>
        <v>0</v>
      </c>
      <c r="F18" s="26">
        <f t="shared" si="3"/>
        <v>0</v>
      </c>
      <c r="L18" s="27" t="s">
        <v>92</v>
      </c>
      <c r="M18" s="28">
        <v>3.5999999999999999E-3</v>
      </c>
      <c r="N18" s="28">
        <v>8.9800000000000005E-2</v>
      </c>
      <c r="O18" s="28">
        <f t="shared" si="1"/>
        <v>3.8762838565735848E-2</v>
      </c>
      <c r="P18" s="29" t="str">
        <f t="shared" si="2"/>
        <v>Bracket Tax</v>
      </c>
    </row>
    <row r="19" spans="2:16" x14ac:dyDescent="0.2">
      <c r="B19" s="23">
        <v>0.32</v>
      </c>
      <c r="C19" s="24" t="str">
        <f>'Fed Tax Rate Mapping'!M9</f>
        <v>$160,701</v>
      </c>
      <c r="D19" s="24" t="str">
        <f>'Fed Tax Rate Mapping'!N9</f>
        <v>$204,100</v>
      </c>
      <c r="E19" s="25">
        <f>MAX(MIN([0]!TaxableIncomeFIT-D18,D19-D18),0)</f>
        <v>0</v>
      </c>
      <c r="F19" s="26">
        <f t="shared" si="3"/>
        <v>0</v>
      </c>
      <c r="L19" s="27" t="s">
        <v>93</v>
      </c>
      <c r="M19" s="28">
        <v>3.1E-2</v>
      </c>
      <c r="N19" s="28">
        <v>5.7000000000000002E-2</v>
      </c>
      <c r="O19" s="28">
        <f t="shared" si="1"/>
        <v>4.1605960588272997E-2</v>
      </c>
      <c r="P19" s="29" t="str">
        <f t="shared" si="2"/>
        <v>Bracket Tax</v>
      </c>
    </row>
    <row r="20" spans="2:16" x14ac:dyDescent="0.2">
      <c r="B20" s="23">
        <v>0.35</v>
      </c>
      <c r="C20" s="24" t="str">
        <f>'Fed Tax Rate Mapping'!M10</f>
        <v>$204,101</v>
      </c>
      <c r="D20" s="24" t="str">
        <f>'Fed Tax Rate Mapping'!N10</f>
        <v>$510,300</v>
      </c>
      <c r="E20" s="25">
        <f>MAX(MIN([0]!TaxableIncomeFIT-D19,D20-D19),0)</f>
        <v>0</v>
      </c>
      <c r="F20" s="26">
        <f t="shared" si="3"/>
        <v>0</v>
      </c>
      <c r="L20" s="27" t="s">
        <v>94</v>
      </c>
      <c r="M20" s="28">
        <v>0.02</v>
      </c>
      <c r="N20" s="28">
        <v>0.06</v>
      </c>
      <c r="O20" s="28">
        <f t="shared" si="1"/>
        <v>3.6316862443496911E-2</v>
      </c>
      <c r="P20" s="29" t="str">
        <f t="shared" si="2"/>
        <v>Bracket Tax</v>
      </c>
    </row>
    <row r="21" spans="2:16" x14ac:dyDescent="0.2">
      <c r="B21" s="23">
        <v>0.37</v>
      </c>
      <c r="C21" s="24" t="str">
        <f>'Fed Tax Rate Mapping'!M11</f>
        <v>$510,301</v>
      </c>
      <c r="D21" s="24">
        <f>'Fed Tax Rate Mapping'!N11</f>
        <v>999999999</v>
      </c>
      <c r="E21" s="25">
        <f>MAX(MIN([0]!TaxableIncomeFIT-D20,D21-D20),0)</f>
        <v>0</v>
      </c>
      <c r="F21" s="26">
        <f t="shared" si="3"/>
        <v>0</v>
      </c>
      <c r="L21" s="27" t="s">
        <v>95</v>
      </c>
      <c r="M21" s="28">
        <v>0.02</v>
      </c>
      <c r="N21" s="28">
        <v>0.06</v>
      </c>
      <c r="O21" s="28">
        <f t="shared" si="1"/>
        <v>3.6316862443496911E-2</v>
      </c>
      <c r="P21" s="29" t="str">
        <f t="shared" si="2"/>
        <v>Bracket Tax</v>
      </c>
    </row>
    <row r="22" spans="2:16" x14ac:dyDescent="0.2">
      <c r="L22" s="27" t="s">
        <v>96</v>
      </c>
      <c r="M22" s="28">
        <v>5.7999999999999996E-2</v>
      </c>
      <c r="N22" s="28">
        <v>7.1500000000000008E-2</v>
      </c>
      <c r="O22" s="28">
        <f t="shared" si="1"/>
        <v>6.3506941074680218E-2</v>
      </c>
      <c r="P22" s="29" t="str">
        <f t="shared" si="2"/>
        <v>Bracket Tax</v>
      </c>
    </row>
    <row r="23" spans="2:16" x14ac:dyDescent="0.2">
      <c r="L23" s="27" t="s">
        <v>97</v>
      </c>
      <c r="M23" s="28">
        <v>0.02</v>
      </c>
      <c r="N23" s="28">
        <v>5.7500000000000002E-2</v>
      </c>
      <c r="O23" s="28">
        <f t="shared" si="1"/>
        <v>3.5297058540778359E-2</v>
      </c>
      <c r="P23" s="29" t="str">
        <f t="shared" si="2"/>
        <v>Bracket Tax</v>
      </c>
    </row>
    <row r="24" spans="2:16" x14ac:dyDescent="0.2">
      <c r="B24" s="79" t="s">
        <v>98</v>
      </c>
      <c r="C24" s="79"/>
      <c r="D24" s="79"/>
      <c r="E24" s="79"/>
      <c r="F24" s="79"/>
      <c r="H24" s="79" t="s">
        <v>99</v>
      </c>
      <c r="I24" s="79"/>
      <c r="L24" s="27" t="s">
        <v>100</v>
      </c>
      <c r="M24" s="28">
        <v>5.0999999999999997E-2</v>
      </c>
      <c r="N24" s="28">
        <v>5.0999999999999997E-2</v>
      </c>
      <c r="O24" s="28">
        <f t="shared" si="1"/>
        <v>5.0999999999999997E-2</v>
      </c>
      <c r="P24" s="29" t="str">
        <f t="shared" si="2"/>
        <v>Flat Tax</v>
      </c>
    </row>
    <row r="25" spans="2:16" x14ac:dyDescent="0.2">
      <c r="B25" s="3" t="s">
        <v>59</v>
      </c>
      <c r="C25" s="3" t="s">
        <v>60</v>
      </c>
      <c r="D25" s="3" t="s">
        <v>61</v>
      </c>
      <c r="E25" s="3" t="s">
        <v>62</v>
      </c>
      <c r="F25" s="3" t="s">
        <v>63</v>
      </c>
      <c r="H25" s="19" t="s">
        <v>64</v>
      </c>
      <c r="I25" s="20">
        <f>SUM(F25:F31)/(AnnualGrossIncome)</f>
        <v>6.0384615384615384E-2</v>
      </c>
      <c r="L25" s="27" t="s">
        <v>101</v>
      </c>
      <c r="M25" s="28">
        <v>4.2500000000000003E-2</v>
      </c>
      <c r="N25" s="28">
        <v>4.2500000000000003E-2</v>
      </c>
      <c r="O25" s="28">
        <f t="shared" si="1"/>
        <v>4.250000000000001E-2</v>
      </c>
      <c r="P25" s="29" t="str">
        <f t="shared" si="2"/>
        <v>Flat Tax</v>
      </c>
    </row>
    <row r="26" spans="2:16" x14ac:dyDescent="0.2">
      <c r="B26" s="23">
        <v>0.1</v>
      </c>
      <c r="C26" s="24">
        <f>'Fed Tax Rate Mapping'!O5</f>
        <v>0</v>
      </c>
      <c r="D26" s="24" t="str">
        <f>'Fed Tax Rate Mapping'!P5</f>
        <v>$19,400</v>
      </c>
      <c r="E26" s="25">
        <f>MAX(MIN([0]!TaxableIncomeFIT-C26,D26-C26),0)</f>
        <v>19400</v>
      </c>
      <c r="F26" s="26">
        <f t="shared" ref="F26:F32" si="4">E26*B26</f>
        <v>1940</v>
      </c>
      <c r="H26" s="19" t="s">
        <v>71</v>
      </c>
      <c r="I26" s="26">
        <f>SUM(F25:F31)</f>
        <v>3140</v>
      </c>
      <c r="L26" s="27" t="s">
        <v>102</v>
      </c>
      <c r="M26" s="28">
        <v>5.3499999999999999E-2</v>
      </c>
      <c r="N26" s="28">
        <v>9.849999999999999E-2</v>
      </c>
      <c r="O26" s="28">
        <f t="shared" si="1"/>
        <v>7.1856470248934018E-2</v>
      </c>
      <c r="P26" s="29" t="str">
        <f t="shared" si="2"/>
        <v>Bracket Tax</v>
      </c>
    </row>
    <row r="27" spans="2:16" x14ac:dyDescent="0.2">
      <c r="B27" s="23">
        <v>0.12</v>
      </c>
      <c r="C27" s="24" t="str">
        <f>'Fed Tax Rate Mapping'!O6</f>
        <v>$19,401</v>
      </c>
      <c r="D27" s="24" t="str">
        <f>'Fed Tax Rate Mapping'!P6</f>
        <v>$78,950</v>
      </c>
      <c r="E27" s="25">
        <f>MAX(MIN([0]!TaxableIncomeFIT-D26,D27-D26),0)</f>
        <v>10000</v>
      </c>
      <c r="F27" s="26">
        <f t="shared" si="4"/>
        <v>1200</v>
      </c>
      <c r="L27" s="27" t="s">
        <v>103</v>
      </c>
      <c r="M27" s="28">
        <v>0.03</v>
      </c>
      <c r="N27" s="28">
        <v>0.05</v>
      </c>
      <c r="O27" s="28">
        <f t="shared" si="1"/>
        <v>3.8158431221748459E-2</v>
      </c>
      <c r="P27" s="29" t="str">
        <f t="shared" si="2"/>
        <v>Bracket Tax</v>
      </c>
    </row>
    <row r="28" spans="2:16" x14ac:dyDescent="0.2">
      <c r="B28" s="23">
        <v>0.22</v>
      </c>
      <c r="C28" s="24" t="str">
        <f>'Fed Tax Rate Mapping'!O7</f>
        <v>$78,951</v>
      </c>
      <c r="D28" s="24" t="str">
        <f>'Fed Tax Rate Mapping'!P7</f>
        <v>$168,400</v>
      </c>
      <c r="E28" s="25">
        <f>MAX(MIN([0]!TaxableIncomeFIT-D27,D28-D27),0)</f>
        <v>0</v>
      </c>
      <c r="F28" s="26">
        <f t="shared" si="4"/>
        <v>0</v>
      </c>
      <c r="L28" s="27" t="s">
        <v>104</v>
      </c>
      <c r="M28" s="28">
        <v>1.4999999999999999E-2</v>
      </c>
      <c r="N28" s="28">
        <v>5.9000000000000004E-2</v>
      </c>
      <c r="O28" s="28">
        <f t="shared" si="1"/>
        <v>3.2948548687846607E-2</v>
      </c>
      <c r="P28" s="29" t="str">
        <f t="shared" si="2"/>
        <v>Bracket Tax</v>
      </c>
    </row>
    <row r="29" spans="2:16" x14ac:dyDescent="0.2">
      <c r="B29" s="23">
        <v>0.24</v>
      </c>
      <c r="C29" s="24" t="str">
        <f>'Fed Tax Rate Mapping'!O8</f>
        <v>$168,401</v>
      </c>
      <c r="D29" s="24" t="str">
        <f>'Fed Tax Rate Mapping'!P8</f>
        <v>$321,450</v>
      </c>
      <c r="E29" s="25">
        <f>MAX(MIN([0]!TaxableIncomeFIT-D28,D29-D28),0)</f>
        <v>0</v>
      </c>
      <c r="F29" s="26">
        <f t="shared" si="4"/>
        <v>0</v>
      </c>
      <c r="L29" s="27" t="s">
        <v>105</v>
      </c>
      <c r="M29" s="28">
        <v>0.01</v>
      </c>
      <c r="N29" s="28">
        <v>6.9000000000000006E-2</v>
      </c>
      <c r="O29" s="28">
        <f t="shared" si="1"/>
        <v>3.4067372104157945E-2</v>
      </c>
      <c r="P29" s="29" t="str">
        <f t="shared" si="2"/>
        <v>Bracket Tax</v>
      </c>
    </row>
    <row r="30" spans="2:16" x14ac:dyDescent="0.2">
      <c r="B30" s="23">
        <v>0.32</v>
      </c>
      <c r="C30" s="24" t="str">
        <f>'Fed Tax Rate Mapping'!O9</f>
        <v>$321,451</v>
      </c>
      <c r="D30" s="24" t="str">
        <f>'Fed Tax Rate Mapping'!P9</f>
        <v>$408,200</v>
      </c>
      <c r="E30" s="25">
        <f>MAX(MIN([0]!TaxableIncomeFIT-D29,D30-D29),0)</f>
        <v>0</v>
      </c>
      <c r="F30" s="26">
        <f t="shared" si="4"/>
        <v>0</v>
      </c>
      <c r="L30" s="27" t="s">
        <v>106</v>
      </c>
      <c r="M30" s="28">
        <v>2.46E-2</v>
      </c>
      <c r="N30" s="28">
        <v>6.8400000000000002E-2</v>
      </c>
      <c r="O30" s="28">
        <f t="shared" si="1"/>
        <v>4.2466964375629121E-2</v>
      </c>
      <c r="P30" s="29" t="str">
        <f t="shared" si="2"/>
        <v>Bracket Tax</v>
      </c>
    </row>
    <row r="31" spans="2:16" x14ac:dyDescent="0.2">
      <c r="B31" s="23">
        <v>0.35</v>
      </c>
      <c r="C31" s="24" t="str">
        <f>'Fed Tax Rate Mapping'!O10</f>
        <v>$408,201</v>
      </c>
      <c r="D31" s="24" t="str">
        <f>'Fed Tax Rate Mapping'!P10</f>
        <v>$612,350</v>
      </c>
      <c r="E31" s="25">
        <f>MAX(MIN([0]!TaxableIncomeFIT-D30,D31-D30),0)</f>
        <v>0</v>
      </c>
      <c r="F31" s="26">
        <f t="shared" si="4"/>
        <v>0</v>
      </c>
      <c r="L31" s="27" t="s">
        <v>107</v>
      </c>
      <c r="M31" s="28">
        <v>0</v>
      </c>
      <c r="N31" s="28">
        <v>0</v>
      </c>
      <c r="O31" s="28">
        <f t="shared" si="1"/>
        <v>0</v>
      </c>
      <c r="P31" s="29" t="str">
        <f t="shared" si="2"/>
        <v>No Tax</v>
      </c>
    </row>
    <row r="32" spans="2:16" x14ac:dyDescent="0.2">
      <c r="B32" s="23">
        <v>0.37</v>
      </c>
      <c r="C32" s="24" t="str">
        <f>'Fed Tax Rate Mapping'!O11</f>
        <v>$612,351</v>
      </c>
      <c r="D32" s="24">
        <f>'Fed Tax Rate Mapping'!P11</f>
        <v>999999999</v>
      </c>
      <c r="E32" s="25">
        <f>MAX(MIN([0]!TaxableIncomeFIT-D31,D32-D31),0)</f>
        <v>0</v>
      </c>
      <c r="F32" s="26">
        <f t="shared" si="4"/>
        <v>0</v>
      </c>
      <c r="L32" s="27" t="s">
        <v>108</v>
      </c>
      <c r="M32" s="28">
        <v>0.05</v>
      </c>
      <c r="N32" s="28">
        <v>0.05</v>
      </c>
      <c r="O32" s="28">
        <f t="shared" si="1"/>
        <v>0.05</v>
      </c>
      <c r="P32" s="29" t="str">
        <f t="shared" si="2"/>
        <v>Flat Tax</v>
      </c>
    </row>
    <row r="33" spans="2:16" x14ac:dyDescent="0.2">
      <c r="L33" s="27" t="s">
        <v>109</v>
      </c>
      <c r="M33" s="28">
        <v>1.3999999999999999E-2</v>
      </c>
      <c r="N33" s="28">
        <v>8.9700000000000002E-2</v>
      </c>
      <c r="O33" s="28">
        <f t="shared" si="1"/>
        <v>4.4879662174317908E-2</v>
      </c>
      <c r="P33" s="29" t="str">
        <f t="shared" si="2"/>
        <v>Bracket Tax</v>
      </c>
    </row>
    <row r="34" spans="2:16" x14ac:dyDescent="0.2">
      <c r="L34" s="27" t="s">
        <v>110</v>
      </c>
      <c r="M34" s="28">
        <v>1.7000000000000001E-2</v>
      </c>
      <c r="N34" s="28">
        <v>4.9000000000000002E-2</v>
      </c>
      <c r="O34" s="28">
        <f t="shared" si="1"/>
        <v>3.0053489954797528E-2</v>
      </c>
      <c r="P34" s="29" t="str">
        <f t="shared" si="2"/>
        <v>Bracket Tax</v>
      </c>
    </row>
    <row r="35" spans="2:16" x14ac:dyDescent="0.2">
      <c r="B35" s="79" t="s">
        <v>111</v>
      </c>
      <c r="C35" s="79"/>
      <c r="D35" s="79"/>
      <c r="E35" s="79"/>
      <c r="F35" s="79"/>
      <c r="H35" s="79" t="s">
        <v>112</v>
      </c>
      <c r="I35" s="79"/>
      <c r="L35" s="27" t="s">
        <v>113</v>
      </c>
      <c r="M35" s="28">
        <v>0.04</v>
      </c>
      <c r="N35" s="28">
        <v>8.8200000000000001E-2</v>
      </c>
      <c r="O35" s="28">
        <f t="shared" si="1"/>
        <v>5.9661819244413786E-2</v>
      </c>
      <c r="P35" s="29" t="str">
        <f t="shared" si="2"/>
        <v>Bracket Tax</v>
      </c>
    </row>
    <row r="36" spans="2:16" x14ac:dyDescent="0.2">
      <c r="B36" s="3" t="s">
        <v>59</v>
      </c>
      <c r="C36" s="3" t="s">
        <v>60</v>
      </c>
      <c r="D36" s="3" t="s">
        <v>61</v>
      </c>
      <c r="E36" s="3" t="s">
        <v>62</v>
      </c>
      <c r="F36" s="3" t="s">
        <v>63</v>
      </c>
      <c r="H36" s="19" t="s">
        <v>64</v>
      </c>
      <c r="I36" s="20">
        <f>SUM(F36:F42)/(AnnualGrossIncome)</f>
        <v>6.4115384615384616E-2</v>
      </c>
      <c r="L36" s="27" t="s">
        <v>114</v>
      </c>
      <c r="M36" s="28">
        <v>5.4989999999999997E-2</v>
      </c>
      <c r="N36" s="28">
        <v>5.4989999999999997E-2</v>
      </c>
      <c r="O36" s="28">
        <f t="shared" si="1"/>
        <v>5.4989999999999997E-2</v>
      </c>
      <c r="P36" s="29" t="str">
        <f t="shared" si="2"/>
        <v>Flat Tax</v>
      </c>
    </row>
    <row r="37" spans="2:16" x14ac:dyDescent="0.2">
      <c r="B37" s="23">
        <v>0.1</v>
      </c>
      <c r="C37" s="24">
        <f>'Fed Tax Rate Mapping'!Q5</f>
        <v>0</v>
      </c>
      <c r="D37" s="24" t="str">
        <f>'Fed Tax Rate Mapping'!R5</f>
        <v>$9,700</v>
      </c>
      <c r="E37" s="25">
        <f>MAX(MIN([0]!TaxableIncomeFIT-C37,D37-C37),0)</f>
        <v>9700</v>
      </c>
      <c r="F37" s="26">
        <f t="shared" ref="F37:F43" si="5">E37*B37</f>
        <v>970</v>
      </c>
      <c r="H37" s="19" t="s">
        <v>71</v>
      </c>
      <c r="I37" s="26">
        <f>SUM(F36:F42)</f>
        <v>3334</v>
      </c>
      <c r="L37" s="27" t="s">
        <v>115</v>
      </c>
      <c r="M37" s="28">
        <v>1.1000000000000001E-2</v>
      </c>
      <c r="N37" s="28">
        <v>2.8999999999999998E-2</v>
      </c>
      <c r="O37" s="28">
        <f t="shared" si="1"/>
        <v>1.8342588099573613E-2</v>
      </c>
      <c r="P37" s="29" t="str">
        <f t="shared" si="2"/>
        <v>Bracket Tax</v>
      </c>
    </row>
    <row r="38" spans="2:16" x14ac:dyDescent="0.2">
      <c r="B38" s="23">
        <v>0.12</v>
      </c>
      <c r="C38" s="24" t="str">
        <f>'Fed Tax Rate Mapping'!Q6</f>
        <v xml:space="preserve">$9,701 </v>
      </c>
      <c r="D38" s="24" t="str">
        <f>'Fed Tax Rate Mapping'!R6</f>
        <v>$39,475</v>
      </c>
      <c r="E38" s="25">
        <f>MAX(MIN([0]!TaxableIncomeFIT-D37,D38-D37),0)</f>
        <v>19700</v>
      </c>
      <c r="F38" s="26">
        <f t="shared" si="5"/>
        <v>2364</v>
      </c>
      <c r="L38" s="27" t="s">
        <v>116</v>
      </c>
      <c r="M38" s="28">
        <v>4.9500000000000004E-3</v>
      </c>
      <c r="N38" s="28">
        <v>4.9970000000000001E-2</v>
      </c>
      <c r="O38" s="28">
        <f t="shared" si="1"/>
        <v>2.3314628680155776E-2</v>
      </c>
      <c r="P38" s="29" t="str">
        <f t="shared" si="2"/>
        <v>Bracket Tax</v>
      </c>
    </row>
    <row r="39" spans="2:16" x14ac:dyDescent="0.2">
      <c r="B39" s="23">
        <v>0.22</v>
      </c>
      <c r="C39" s="24" t="str">
        <f>'Fed Tax Rate Mapping'!Q7</f>
        <v>$39,476</v>
      </c>
      <c r="D39" s="24" t="str">
        <f>'Fed Tax Rate Mapping'!R7</f>
        <v>$84,200</v>
      </c>
      <c r="E39" s="25">
        <f>MAX(MIN([0]!TaxableIncomeFIT-D38,D39-D38),0)</f>
        <v>0</v>
      </c>
      <c r="F39" s="26">
        <f t="shared" si="5"/>
        <v>0</v>
      </c>
      <c r="L39" s="27" t="s">
        <v>117</v>
      </c>
      <c r="M39" s="28">
        <v>5.0000000000000001E-3</v>
      </c>
      <c r="N39" s="28">
        <v>0.05</v>
      </c>
      <c r="O39" s="28">
        <f t="shared" si="1"/>
        <v>2.3356470248934027E-2</v>
      </c>
      <c r="P39" s="29" t="str">
        <f t="shared" si="2"/>
        <v>Bracket Tax</v>
      </c>
    </row>
    <row r="40" spans="2:16" x14ac:dyDescent="0.2">
      <c r="B40" s="23">
        <v>0.24</v>
      </c>
      <c r="C40" s="24" t="str">
        <f>'Fed Tax Rate Mapping'!Q8</f>
        <v>$84,201</v>
      </c>
      <c r="D40" s="24" t="str">
        <f>'Fed Tax Rate Mapping'!R8</f>
        <v>$160,725</v>
      </c>
      <c r="E40" s="25">
        <f>MAX(MIN([0]!TaxableIncomeFIT-D39,D40-D39),0)</f>
        <v>0</v>
      </c>
      <c r="F40" s="26">
        <f t="shared" si="5"/>
        <v>0</v>
      </c>
      <c r="L40" s="27" t="s">
        <v>118</v>
      </c>
      <c r="M40" s="28">
        <v>0.05</v>
      </c>
      <c r="N40" s="28">
        <v>9.9000000000000005E-2</v>
      </c>
      <c r="O40" s="28">
        <f t="shared" si="1"/>
        <v>6.9988156493283715E-2</v>
      </c>
      <c r="P40" s="29" t="str">
        <f t="shared" si="2"/>
        <v>Bracket Tax</v>
      </c>
    </row>
    <row r="41" spans="2:16" x14ac:dyDescent="0.2">
      <c r="B41" s="23">
        <v>0.32</v>
      </c>
      <c r="C41" s="24" t="str">
        <f>'Fed Tax Rate Mapping'!Q9</f>
        <v>$160,726</v>
      </c>
      <c r="D41" s="24" t="str">
        <f>'Fed Tax Rate Mapping'!R9</f>
        <v>$204,100</v>
      </c>
      <c r="E41" s="25">
        <f>MAX(MIN([0]!TaxableIncomeFIT-D40,D41-D40),0)</f>
        <v>0</v>
      </c>
      <c r="F41" s="26">
        <f t="shared" si="5"/>
        <v>0</v>
      </c>
      <c r="L41" s="27" t="s">
        <v>21</v>
      </c>
      <c r="M41" s="28">
        <v>3.0699999999999998E-2</v>
      </c>
      <c r="N41" s="28">
        <v>3.0699999999999998E-2</v>
      </c>
      <c r="O41" s="28">
        <f t="shared" si="1"/>
        <v>3.0699999999999998E-2</v>
      </c>
      <c r="P41" s="29" t="str">
        <f t="shared" si="2"/>
        <v>Flat Tax</v>
      </c>
    </row>
    <row r="42" spans="2:16" x14ac:dyDescent="0.2">
      <c r="B42" s="23">
        <v>0.35</v>
      </c>
      <c r="C42" s="24" t="str">
        <f>'Fed Tax Rate Mapping'!Q10</f>
        <v>$204,101</v>
      </c>
      <c r="D42" s="24" t="str">
        <f>'Fed Tax Rate Mapping'!R10</f>
        <v>$306,175</v>
      </c>
      <c r="E42" s="25">
        <f>MAX(MIN([0]!TaxableIncomeFIT-D41,D42-D41),0)</f>
        <v>0</v>
      </c>
      <c r="F42" s="26">
        <f t="shared" si="5"/>
        <v>0</v>
      </c>
      <c r="L42" s="27" t="s">
        <v>119</v>
      </c>
      <c r="M42" s="28">
        <v>3.7499999999999999E-2</v>
      </c>
      <c r="N42" s="28">
        <v>5.9900000000000002E-2</v>
      </c>
      <c r="O42" s="28">
        <f t="shared" si="1"/>
        <v>4.663744296835827E-2</v>
      </c>
      <c r="P42" s="29" t="str">
        <f t="shared" si="2"/>
        <v>Bracket Tax</v>
      </c>
    </row>
    <row r="43" spans="2:16" x14ac:dyDescent="0.2">
      <c r="B43" s="23">
        <v>0.37</v>
      </c>
      <c r="C43" s="24" t="str">
        <f>'Fed Tax Rate Mapping'!Q11</f>
        <v>$306,176</v>
      </c>
      <c r="D43" s="24">
        <f>'Fed Tax Rate Mapping'!R11</f>
        <v>999999999</v>
      </c>
      <c r="E43" s="25">
        <f>MAX(MIN([0]!TaxableIncomeFIT-D42,D43-D42),0)</f>
        <v>0</v>
      </c>
      <c r="F43" s="26">
        <f t="shared" si="5"/>
        <v>0</v>
      </c>
      <c r="L43" s="27" t="s">
        <v>120</v>
      </c>
      <c r="M43" s="28">
        <v>0</v>
      </c>
      <c r="N43" s="28">
        <v>7.0000000000000007E-2</v>
      </c>
      <c r="O43" s="28">
        <f t="shared" si="1"/>
        <v>2.8554509276119598E-2</v>
      </c>
      <c r="P43" s="29" t="str">
        <f t="shared" si="2"/>
        <v>Bracket Tax</v>
      </c>
    </row>
    <row r="44" spans="2:16" x14ac:dyDescent="0.2">
      <c r="L44" s="27" t="s">
        <v>121</v>
      </c>
      <c r="M44" s="28">
        <v>0</v>
      </c>
      <c r="N44" s="28">
        <v>0</v>
      </c>
      <c r="O44" s="28">
        <f t="shared" si="1"/>
        <v>0</v>
      </c>
      <c r="P44" s="29" t="str">
        <f t="shared" si="2"/>
        <v>No Tax</v>
      </c>
    </row>
    <row r="45" spans="2:16" x14ac:dyDescent="0.2">
      <c r="L45" s="27" t="s">
        <v>122</v>
      </c>
      <c r="M45" s="28">
        <v>0.03</v>
      </c>
      <c r="N45" s="28">
        <v>0.03</v>
      </c>
      <c r="O45" s="28">
        <f t="shared" si="1"/>
        <v>0.03</v>
      </c>
      <c r="P45" s="29" t="str">
        <f t="shared" si="2"/>
        <v>Flat Tax</v>
      </c>
    </row>
    <row r="46" spans="2:16" x14ac:dyDescent="0.2">
      <c r="L46" s="27" t="s">
        <v>123</v>
      </c>
      <c r="M46" s="28">
        <v>0</v>
      </c>
      <c r="N46" s="28">
        <v>0</v>
      </c>
      <c r="O46" s="28">
        <f t="shared" si="1"/>
        <v>0</v>
      </c>
      <c r="P46" s="29" t="str">
        <f t="shared" si="2"/>
        <v>No Tax</v>
      </c>
    </row>
    <row r="47" spans="2:16" x14ac:dyDescent="0.2">
      <c r="L47" s="27" t="s">
        <v>124</v>
      </c>
      <c r="M47" s="28">
        <v>0.05</v>
      </c>
      <c r="N47" s="28">
        <v>0.05</v>
      </c>
      <c r="O47" s="28">
        <f t="shared" si="1"/>
        <v>0.05</v>
      </c>
      <c r="P47" s="29" t="str">
        <f t="shared" si="2"/>
        <v>Flat Tax</v>
      </c>
    </row>
    <row r="48" spans="2:16" x14ac:dyDescent="0.2">
      <c r="L48" s="27" t="s">
        <v>125</v>
      </c>
      <c r="M48" s="28">
        <v>3.5499999999999997E-2</v>
      </c>
      <c r="N48" s="28">
        <v>8.9499999999999996E-2</v>
      </c>
      <c r="O48" s="28">
        <f t="shared" si="1"/>
        <v>5.7527764298720828E-2</v>
      </c>
      <c r="P48" s="29" t="str">
        <f t="shared" si="2"/>
        <v>Bracket Tax</v>
      </c>
    </row>
    <row r="49" spans="12:16" x14ac:dyDescent="0.2">
      <c r="L49" s="27" t="s">
        <v>126</v>
      </c>
      <c r="M49" s="28">
        <v>0.02</v>
      </c>
      <c r="N49" s="28">
        <v>5.7500000000000002E-2</v>
      </c>
      <c r="O49" s="28">
        <f t="shared" si="1"/>
        <v>3.5297058540778359E-2</v>
      </c>
      <c r="P49" s="29" t="str">
        <f t="shared" si="2"/>
        <v>Bracket Tax</v>
      </c>
    </row>
    <row r="50" spans="12:16" x14ac:dyDescent="0.2">
      <c r="L50" s="27" t="s">
        <v>127</v>
      </c>
      <c r="M50" s="28">
        <v>0</v>
      </c>
      <c r="N50" s="28">
        <v>0</v>
      </c>
      <c r="O50" s="28">
        <f t="shared" si="1"/>
        <v>0</v>
      </c>
      <c r="P50" s="29" t="str">
        <f t="shared" si="2"/>
        <v>No Tax</v>
      </c>
    </row>
    <row r="51" spans="12:16" x14ac:dyDescent="0.2">
      <c r="L51" s="27" t="s">
        <v>128</v>
      </c>
      <c r="M51" s="28">
        <v>0.03</v>
      </c>
      <c r="N51" s="28">
        <v>6.5000000000000002E-2</v>
      </c>
      <c r="O51" s="28">
        <f t="shared" si="1"/>
        <v>4.4277254638059801E-2</v>
      </c>
      <c r="P51" s="29" t="str">
        <f t="shared" si="2"/>
        <v>Bracket Tax</v>
      </c>
    </row>
    <row r="52" spans="12:16" x14ac:dyDescent="0.2">
      <c r="L52" s="27" t="s">
        <v>129</v>
      </c>
      <c r="M52" s="28">
        <v>0.04</v>
      </c>
      <c r="N52" s="28">
        <v>7.6499999999999999E-2</v>
      </c>
      <c r="O52" s="28">
        <f t="shared" si="1"/>
        <v>5.4889136979690931E-2</v>
      </c>
      <c r="P52" s="29" t="str">
        <f t="shared" si="2"/>
        <v>Bracket Tax</v>
      </c>
    </row>
    <row r="53" spans="12:16" x14ac:dyDescent="0.2">
      <c r="L53" s="27" t="s">
        <v>130</v>
      </c>
      <c r="M53" s="28">
        <v>0</v>
      </c>
      <c r="N53" s="28">
        <v>0</v>
      </c>
      <c r="O53" s="28">
        <f t="shared" si="1"/>
        <v>0</v>
      </c>
      <c r="P53" s="29" t="str">
        <f t="shared" si="2"/>
        <v>No Tax</v>
      </c>
    </row>
    <row r="54" spans="12:16" x14ac:dyDescent="0.2">
      <c r="L54" s="27" t="s">
        <v>131</v>
      </c>
      <c r="M54" s="28">
        <v>0.04</v>
      </c>
      <c r="N54" s="28">
        <v>8.9499999999999996E-2</v>
      </c>
      <c r="O54" s="28">
        <f t="shared" si="1"/>
        <v>6.0192117273827422E-2</v>
      </c>
      <c r="P54" s="29" t="str">
        <f t="shared" si="2"/>
        <v>Bracket Tax</v>
      </c>
    </row>
  </sheetData>
  <sheetProtection sheet="1" objects="1" scenarios="1"/>
  <mergeCells count="10">
    <mergeCell ref="B35:F35"/>
    <mergeCell ref="H35:I35"/>
    <mergeCell ref="B2:F2"/>
    <mergeCell ref="H2:I2"/>
    <mergeCell ref="L2:P2"/>
    <mergeCell ref="R2:S2"/>
    <mergeCell ref="B13:F13"/>
    <mergeCell ref="H13:I13"/>
    <mergeCell ref="B24:F24"/>
    <mergeCell ref="H24:I2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B1:R35"/>
  <sheetViews>
    <sheetView workbookViewId="0"/>
  </sheetViews>
  <sheetFormatPr baseColWidth="10" defaultRowHeight="20" x14ac:dyDescent="0.2"/>
  <cols>
    <col min="7" max="8" width="13.109375" bestFit="1" customWidth="1"/>
    <col min="10" max="10" width="8.109375" bestFit="1" customWidth="1"/>
    <col min="11" max="11" width="10.33203125" bestFit="1" customWidth="1"/>
    <col min="12" max="12" width="13.109375" bestFit="1" customWidth="1"/>
    <col min="13" max="13" width="10.33203125" bestFit="1" customWidth="1"/>
    <col min="14" max="14" width="13.109375" bestFit="1" customWidth="1"/>
    <col min="15" max="15" width="10.33203125" bestFit="1" customWidth="1"/>
    <col min="16" max="16" width="13.109375" bestFit="1" customWidth="1"/>
    <col min="17" max="17" width="10.33203125" bestFit="1" customWidth="1"/>
    <col min="18" max="18" width="13.109375" bestFit="1" customWidth="1"/>
  </cols>
  <sheetData>
    <row r="1" spans="2:18" ht="21" thickBot="1" x14ac:dyDescent="0.25"/>
    <row r="2" spans="2:18" ht="21" thickBot="1" x14ac:dyDescent="0.25">
      <c r="B2" s="45" t="s">
        <v>184</v>
      </c>
      <c r="J2" s="82" t="s">
        <v>185</v>
      </c>
      <c r="K2" s="83"/>
      <c r="L2" s="83"/>
      <c r="M2" s="83"/>
      <c r="N2" s="83"/>
      <c r="O2" s="83"/>
      <c r="P2" s="83"/>
      <c r="Q2" s="83"/>
      <c r="R2" s="84"/>
    </row>
    <row r="3" spans="2:18" x14ac:dyDescent="0.2">
      <c r="J3" s="47"/>
      <c r="K3" s="80" t="s">
        <v>7</v>
      </c>
      <c r="L3" s="80"/>
      <c r="M3" s="80" t="s">
        <v>132</v>
      </c>
      <c r="N3" s="80"/>
      <c r="O3" s="80" t="s">
        <v>133</v>
      </c>
      <c r="P3" s="80"/>
      <c r="Q3" s="80" t="s">
        <v>134</v>
      </c>
      <c r="R3" s="81"/>
    </row>
    <row r="4" spans="2:18" x14ac:dyDescent="0.2">
      <c r="J4" s="48" t="s">
        <v>59</v>
      </c>
      <c r="K4" s="19" t="s">
        <v>135</v>
      </c>
      <c r="L4" s="19" t="s">
        <v>136</v>
      </c>
      <c r="M4" s="19" t="s">
        <v>135</v>
      </c>
      <c r="N4" s="19" t="s">
        <v>136</v>
      </c>
      <c r="O4" s="19" t="s">
        <v>135</v>
      </c>
      <c r="P4" s="19" t="s">
        <v>136</v>
      </c>
      <c r="Q4" s="19" t="s">
        <v>135</v>
      </c>
      <c r="R4" s="49" t="s">
        <v>136</v>
      </c>
    </row>
    <row r="5" spans="2:18" ht="23" x14ac:dyDescent="0.25">
      <c r="B5" s="66" t="s">
        <v>137</v>
      </c>
      <c r="C5" s="67" t="s">
        <v>7</v>
      </c>
      <c r="D5" s="67" t="s">
        <v>138</v>
      </c>
      <c r="E5" s="68"/>
      <c r="G5" s="69" t="s">
        <v>7</v>
      </c>
      <c r="H5" s="68" t="s">
        <v>139</v>
      </c>
      <c r="J5" s="50">
        <v>0.1</v>
      </c>
      <c r="K5" s="46">
        <f t="shared" ref="K5:K11" si="0">G6</f>
        <v>0</v>
      </c>
      <c r="L5" s="46" t="str">
        <f t="shared" ref="L5:L11" si="1">G13</f>
        <v>$9,700</v>
      </c>
      <c r="M5" s="46">
        <f t="shared" ref="M5:M11" si="2">H6</f>
        <v>0</v>
      </c>
      <c r="N5" s="46" t="str">
        <f t="shared" ref="N5:N11" si="3">H13</f>
        <v>13,850</v>
      </c>
      <c r="O5" s="46">
        <f t="shared" ref="O5:O11" si="4">G22</f>
        <v>0</v>
      </c>
      <c r="P5" s="46" t="str">
        <f t="shared" ref="P5:P11" si="5">G29</f>
        <v>$19,400</v>
      </c>
      <c r="Q5" s="46">
        <f t="shared" ref="Q5:Q11" si="6">H22</f>
        <v>0</v>
      </c>
      <c r="R5" s="51" t="str">
        <f t="shared" ref="R5:R11" si="7">H29</f>
        <v>$9,700</v>
      </c>
    </row>
    <row r="6" spans="2:18" ht="23" x14ac:dyDescent="0.25">
      <c r="B6" s="56">
        <v>0.1</v>
      </c>
      <c r="C6" s="57" t="s">
        <v>140</v>
      </c>
      <c r="D6" s="57" t="s">
        <v>141</v>
      </c>
      <c r="E6" s="58"/>
      <c r="G6" s="62">
        <v>0</v>
      </c>
      <c r="H6" s="63">
        <v>0</v>
      </c>
      <c r="J6" s="50">
        <v>0.12</v>
      </c>
      <c r="K6" s="46" t="str">
        <f t="shared" si="0"/>
        <v xml:space="preserve">$9,701 </v>
      </c>
      <c r="L6" s="46" t="str">
        <f t="shared" si="1"/>
        <v>$39,475</v>
      </c>
      <c r="M6" s="46" t="str">
        <f t="shared" si="2"/>
        <v>$13,851</v>
      </c>
      <c r="N6" s="46" t="str">
        <f t="shared" si="3"/>
        <v>$52,850</v>
      </c>
      <c r="O6" s="46" t="str">
        <f t="shared" si="4"/>
        <v>$19,401</v>
      </c>
      <c r="P6" s="46" t="str">
        <f t="shared" si="5"/>
        <v>$78,950</v>
      </c>
      <c r="Q6" s="46" t="str">
        <f t="shared" si="6"/>
        <v xml:space="preserve">$9,701 </v>
      </c>
      <c r="R6" s="51" t="str">
        <f t="shared" si="7"/>
        <v>$39,475</v>
      </c>
    </row>
    <row r="7" spans="2:18" ht="23" x14ac:dyDescent="0.25">
      <c r="B7" s="56">
        <v>0.12</v>
      </c>
      <c r="C7" s="57" t="s">
        <v>142</v>
      </c>
      <c r="D7" s="57" t="s">
        <v>143</v>
      </c>
      <c r="E7" s="58"/>
      <c r="G7" s="62" t="str">
        <f t="shared" ref="G7:H9" si="8">LEFT(C7,7)</f>
        <v xml:space="preserve">$9,701 </v>
      </c>
      <c r="H7" s="63" t="str">
        <f t="shared" si="8"/>
        <v>$13,851</v>
      </c>
      <c r="J7" s="50">
        <v>0.22</v>
      </c>
      <c r="K7" s="46" t="str">
        <f t="shared" si="0"/>
        <v>$39,476</v>
      </c>
      <c r="L7" s="46" t="str">
        <f t="shared" si="1"/>
        <v>$84,200</v>
      </c>
      <c r="M7" s="46" t="str">
        <f t="shared" si="2"/>
        <v>$52,851</v>
      </c>
      <c r="N7" s="46" t="str">
        <f t="shared" si="3"/>
        <v>$84,200</v>
      </c>
      <c r="O7" s="46" t="str">
        <f t="shared" si="4"/>
        <v>$78,951</v>
      </c>
      <c r="P7" s="46" t="str">
        <f t="shared" si="5"/>
        <v>$168,400</v>
      </c>
      <c r="Q7" s="46" t="str">
        <f t="shared" si="6"/>
        <v>$39,476</v>
      </c>
      <c r="R7" s="51" t="str">
        <f t="shared" si="7"/>
        <v>$84,200</v>
      </c>
    </row>
    <row r="8" spans="2:18" ht="23" x14ac:dyDescent="0.25">
      <c r="B8" s="56">
        <v>0.22</v>
      </c>
      <c r="C8" s="57" t="s">
        <v>144</v>
      </c>
      <c r="D8" s="57" t="s">
        <v>145</v>
      </c>
      <c r="E8" s="58"/>
      <c r="G8" s="62" t="str">
        <f t="shared" si="8"/>
        <v>$39,476</v>
      </c>
      <c r="H8" s="63" t="str">
        <f t="shared" si="8"/>
        <v>$52,851</v>
      </c>
      <c r="J8" s="50">
        <v>0.24</v>
      </c>
      <c r="K8" s="46" t="str">
        <f t="shared" si="0"/>
        <v>$84,201</v>
      </c>
      <c r="L8" s="46" t="str">
        <f t="shared" si="1"/>
        <v>$160,725</v>
      </c>
      <c r="M8" s="46" t="str">
        <f t="shared" si="2"/>
        <v>$84,201</v>
      </c>
      <c r="N8" s="46" t="str">
        <f t="shared" si="3"/>
        <v>$160,700</v>
      </c>
      <c r="O8" s="46" t="str">
        <f t="shared" si="4"/>
        <v>$168,401</v>
      </c>
      <c r="P8" s="46" t="str">
        <f t="shared" si="5"/>
        <v>$321,450</v>
      </c>
      <c r="Q8" s="46" t="str">
        <f t="shared" si="6"/>
        <v>$84,201</v>
      </c>
      <c r="R8" s="51" t="str">
        <f t="shared" si="7"/>
        <v>$160,725</v>
      </c>
    </row>
    <row r="9" spans="2:18" ht="23" x14ac:dyDescent="0.25">
      <c r="B9" s="56">
        <v>0.24</v>
      </c>
      <c r="C9" s="57" t="s">
        <v>146</v>
      </c>
      <c r="D9" s="57" t="s">
        <v>147</v>
      </c>
      <c r="E9" s="58"/>
      <c r="G9" s="62" t="str">
        <f t="shared" si="8"/>
        <v>$84,201</v>
      </c>
      <c r="H9" s="63" t="str">
        <f t="shared" si="8"/>
        <v>$84,201</v>
      </c>
      <c r="J9" s="50">
        <v>0.32</v>
      </c>
      <c r="K9" s="46" t="str">
        <f t="shared" si="0"/>
        <v>$160,726</v>
      </c>
      <c r="L9" s="46" t="str">
        <f t="shared" si="1"/>
        <v>$204,100</v>
      </c>
      <c r="M9" s="46" t="str">
        <f t="shared" si="2"/>
        <v>$160,701</v>
      </c>
      <c r="N9" s="46" t="str">
        <f t="shared" si="3"/>
        <v>$204,100</v>
      </c>
      <c r="O9" s="46" t="str">
        <f t="shared" si="4"/>
        <v>$321,451</v>
      </c>
      <c r="P9" s="46" t="str">
        <f t="shared" si="5"/>
        <v>$408,200</v>
      </c>
      <c r="Q9" s="46" t="str">
        <f t="shared" si="6"/>
        <v>$160,726</v>
      </c>
      <c r="R9" s="51" t="str">
        <f t="shared" si="7"/>
        <v>$204,100</v>
      </c>
    </row>
    <row r="10" spans="2:18" ht="23" x14ac:dyDescent="0.25">
      <c r="B10" s="56">
        <v>0.32</v>
      </c>
      <c r="C10" s="57" t="s">
        <v>148</v>
      </c>
      <c r="D10" s="57" t="s">
        <v>149</v>
      </c>
      <c r="E10" s="58"/>
      <c r="G10" s="62" t="str">
        <f t="shared" ref="G10:H12" si="9">LEFT(C10,8)</f>
        <v>$160,726</v>
      </c>
      <c r="H10" s="63" t="str">
        <f t="shared" si="9"/>
        <v>$160,701</v>
      </c>
      <c r="J10" s="50">
        <v>0.35</v>
      </c>
      <c r="K10" s="46" t="str">
        <f t="shared" si="0"/>
        <v>$204,101</v>
      </c>
      <c r="L10" s="46" t="str">
        <f t="shared" si="1"/>
        <v>$510,300</v>
      </c>
      <c r="M10" s="46" t="str">
        <f t="shared" si="2"/>
        <v>$204,101</v>
      </c>
      <c r="N10" s="46" t="str">
        <f t="shared" si="3"/>
        <v>$510,300</v>
      </c>
      <c r="O10" s="46" t="str">
        <f t="shared" si="4"/>
        <v>$408,201</v>
      </c>
      <c r="P10" s="46" t="str">
        <f t="shared" si="5"/>
        <v>$612,350</v>
      </c>
      <c r="Q10" s="46" t="str">
        <f t="shared" si="6"/>
        <v>$204,101</v>
      </c>
      <c r="R10" s="51" t="str">
        <f t="shared" si="7"/>
        <v>$306,175</v>
      </c>
    </row>
    <row r="11" spans="2:18" ht="24" thickBot="1" x14ac:dyDescent="0.3">
      <c r="B11" s="56">
        <v>0.35</v>
      </c>
      <c r="C11" s="57" t="s">
        <v>150</v>
      </c>
      <c r="D11" s="57" t="s">
        <v>150</v>
      </c>
      <c r="E11" s="58"/>
      <c r="G11" s="62" t="str">
        <f t="shared" si="9"/>
        <v>$204,101</v>
      </c>
      <c r="H11" s="63" t="str">
        <f t="shared" si="9"/>
        <v>$204,101</v>
      </c>
      <c r="J11" s="52">
        <v>0.37</v>
      </c>
      <c r="K11" s="53" t="str">
        <f t="shared" si="0"/>
        <v>$510,301</v>
      </c>
      <c r="L11" s="54">
        <f t="shared" si="1"/>
        <v>999999999</v>
      </c>
      <c r="M11" s="53" t="str">
        <f t="shared" si="2"/>
        <v>$510,301</v>
      </c>
      <c r="N11" s="54">
        <f t="shared" si="3"/>
        <v>999999999</v>
      </c>
      <c r="O11" s="53" t="str">
        <f t="shared" si="4"/>
        <v>$612,351</v>
      </c>
      <c r="P11" s="54">
        <f t="shared" si="5"/>
        <v>999999999</v>
      </c>
      <c r="Q11" s="53" t="str">
        <f t="shared" si="6"/>
        <v>$306,176</v>
      </c>
      <c r="R11" s="55">
        <f t="shared" si="7"/>
        <v>999999999</v>
      </c>
    </row>
    <row r="12" spans="2:18" ht="23" x14ac:dyDescent="0.25">
      <c r="B12" s="59">
        <v>0.37</v>
      </c>
      <c r="C12" s="60" t="s">
        <v>151</v>
      </c>
      <c r="D12" s="60" t="s">
        <v>151</v>
      </c>
      <c r="E12" s="61"/>
      <c r="G12" s="62" t="str">
        <f t="shared" si="9"/>
        <v>$510,301</v>
      </c>
      <c r="H12" s="63" t="str">
        <f t="shared" si="9"/>
        <v>$510,301</v>
      </c>
    </row>
    <row r="13" spans="2:18" x14ac:dyDescent="0.2">
      <c r="G13" s="62" t="str">
        <f>RIGHT(C6,6)</f>
        <v>$9,700</v>
      </c>
      <c r="H13" s="63" t="str">
        <f>RIGHT(D6,6)</f>
        <v>13,850</v>
      </c>
    </row>
    <row r="14" spans="2:18" x14ac:dyDescent="0.2">
      <c r="G14" s="62" t="str">
        <f>RIGHT(C7,7)</f>
        <v>$39,475</v>
      </c>
      <c r="H14" s="63" t="str">
        <f>RIGHT(D7,7)</f>
        <v>$52,850</v>
      </c>
    </row>
    <row r="15" spans="2:18" x14ac:dyDescent="0.2">
      <c r="G15" s="62" t="str">
        <f>RIGHT(C8,7)</f>
        <v>$84,200</v>
      </c>
      <c r="H15" s="63" t="str">
        <f>RIGHT(D8,7)</f>
        <v>$84,200</v>
      </c>
    </row>
    <row r="16" spans="2:18" x14ac:dyDescent="0.2">
      <c r="G16" s="62" t="str">
        <f t="shared" ref="G16:H18" si="10">RIGHT(C9,8)</f>
        <v>$160,725</v>
      </c>
      <c r="H16" s="63" t="str">
        <f t="shared" si="10"/>
        <v>$160,700</v>
      </c>
    </row>
    <row r="17" spans="2:8" x14ac:dyDescent="0.2">
      <c r="G17" s="62" t="str">
        <f t="shared" si="10"/>
        <v>$204,100</v>
      </c>
      <c r="H17" s="63" t="str">
        <f t="shared" si="10"/>
        <v>$204,100</v>
      </c>
    </row>
    <row r="18" spans="2:8" x14ac:dyDescent="0.2">
      <c r="G18" s="62" t="str">
        <f t="shared" si="10"/>
        <v>$510,300</v>
      </c>
      <c r="H18" s="63" t="str">
        <f t="shared" si="10"/>
        <v>$510,300</v>
      </c>
    </row>
    <row r="19" spans="2:8" x14ac:dyDescent="0.2">
      <c r="G19" s="64">
        <v>999999999</v>
      </c>
      <c r="H19" s="65">
        <v>999999999</v>
      </c>
    </row>
    <row r="21" spans="2:8" ht="23" x14ac:dyDescent="0.25">
      <c r="B21" s="66" t="s">
        <v>137</v>
      </c>
      <c r="C21" s="67" t="s">
        <v>152</v>
      </c>
      <c r="D21" s="67" t="s">
        <v>153</v>
      </c>
      <c r="E21" s="68"/>
      <c r="G21" s="69" t="s">
        <v>154</v>
      </c>
      <c r="H21" s="68" t="s">
        <v>155</v>
      </c>
    </row>
    <row r="22" spans="2:8" ht="23" x14ac:dyDescent="0.25">
      <c r="B22" s="56">
        <v>0.1</v>
      </c>
      <c r="C22" s="57" t="s">
        <v>156</v>
      </c>
      <c r="D22" s="57" t="s">
        <v>140</v>
      </c>
      <c r="E22" s="58"/>
      <c r="G22" s="62">
        <v>0</v>
      </c>
      <c r="H22" s="63">
        <v>0</v>
      </c>
    </row>
    <row r="23" spans="2:8" ht="23" x14ac:dyDescent="0.25">
      <c r="B23" s="56">
        <v>0.12</v>
      </c>
      <c r="C23" s="57" t="s">
        <v>157</v>
      </c>
      <c r="D23" s="57" t="s">
        <v>142</v>
      </c>
      <c r="E23" s="58"/>
      <c r="G23" s="62" t="str">
        <f>LEFT(C23,7)</f>
        <v>$19,401</v>
      </c>
      <c r="H23" s="63" t="str">
        <f>LEFT(D23,7)</f>
        <v xml:space="preserve">$9,701 </v>
      </c>
    </row>
    <row r="24" spans="2:8" ht="23" x14ac:dyDescent="0.25">
      <c r="B24" s="56">
        <v>0.22</v>
      </c>
      <c r="C24" s="57" t="s">
        <v>158</v>
      </c>
      <c r="D24" s="57" t="s">
        <v>144</v>
      </c>
      <c r="E24" s="58"/>
      <c r="G24" s="62" t="str">
        <f>LEFT(C24,7)</f>
        <v>$78,951</v>
      </c>
      <c r="H24" s="63" t="str">
        <f>LEFT(D24,7)</f>
        <v>$39,476</v>
      </c>
    </row>
    <row r="25" spans="2:8" ht="23" x14ac:dyDescent="0.25">
      <c r="B25" s="56">
        <v>0.24</v>
      </c>
      <c r="C25" s="57" t="s">
        <v>159</v>
      </c>
      <c r="D25" s="57" t="s">
        <v>146</v>
      </c>
      <c r="E25" s="58"/>
      <c r="G25" s="62" t="str">
        <f>LEFT(C25,8)</f>
        <v>$168,401</v>
      </c>
      <c r="H25" s="63" t="str">
        <f>LEFT(D25,7)</f>
        <v>$84,201</v>
      </c>
    </row>
    <row r="26" spans="2:8" ht="23" x14ac:dyDescent="0.25">
      <c r="B26" s="56">
        <v>0.32</v>
      </c>
      <c r="C26" s="57" t="s">
        <v>160</v>
      </c>
      <c r="D26" s="57" t="s">
        <v>148</v>
      </c>
      <c r="E26" s="58"/>
      <c r="G26" s="62" t="str">
        <f>LEFT(C26,8)</f>
        <v>$321,451</v>
      </c>
      <c r="H26" s="63" t="str">
        <f>LEFT(D26,8)</f>
        <v>$160,726</v>
      </c>
    </row>
    <row r="27" spans="2:8" ht="23" x14ac:dyDescent="0.25">
      <c r="B27" s="56">
        <v>0.35</v>
      </c>
      <c r="C27" s="57" t="s">
        <v>161</v>
      </c>
      <c r="D27" s="57" t="s">
        <v>162</v>
      </c>
      <c r="E27" s="58"/>
      <c r="G27" s="62" t="str">
        <f>LEFT(C27,8)</f>
        <v>$408,201</v>
      </c>
      <c r="H27" s="63" t="str">
        <f>LEFT(D27,8)</f>
        <v>$204,101</v>
      </c>
    </row>
    <row r="28" spans="2:8" ht="23" x14ac:dyDescent="0.25">
      <c r="B28" s="59">
        <v>0.37</v>
      </c>
      <c r="C28" s="60" t="s">
        <v>163</v>
      </c>
      <c r="D28" s="60" t="s">
        <v>164</v>
      </c>
      <c r="E28" s="61"/>
      <c r="G28" s="62" t="str">
        <f>LEFT(C28,8)</f>
        <v>$612,351</v>
      </c>
      <c r="H28" s="63" t="str">
        <f>LEFT(D28,8)</f>
        <v>$306,176</v>
      </c>
    </row>
    <row r="29" spans="2:8" x14ac:dyDescent="0.2">
      <c r="G29" s="62" t="str">
        <f>RIGHT(C22,7)</f>
        <v>$19,400</v>
      </c>
      <c r="H29" s="63" t="str">
        <f>RIGHT(D22,6)</f>
        <v>$9,700</v>
      </c>
    </row>
    <row r="30" spans="2:8" x14ac:dyDescent="0.2">
      <c r="G30" s="62" t="str">
        <f>RIGHT(C23,7)</f>
        <v>$78,950</v>
      </c>
      <c r="H30" s="63" t="str">
        <f>RIGHT(D23,7)</f>
        <v>$39,475</v>
      </c>
    </row>
    <row r="31" spans="2:8" x14ac:dyDescent="0.2">
      <c r="G31" s="62" t="str">
        <f>RIGHT(C24,8)</f>
        <v>$168,400</v>
      </c>
      <c r="H31" s="63" t="str">
        <f>RIGHT(D24,7)</f>
        <v>$84,200</v>
      </c>
    </row>
    <row r="32" spans="2:8" x14ac:dyDescent="0.2">
      <c r="G32" s="62" t="str">
        <f>RIGHT(C25,8)</f>
        <v>$321,450</v>
      </c>
      <c r="H32" s="63" t="str">
        <f>RIGHT(D25,8)</f>
        <v>$160,725</v>
      </c>
    </row>
    <row r="33" spans="7:8" x14ac:dyDescent="0.2">
      <c r="G33" s="62" t="str">
        <f>RIGHT(C26,8)</f>
        <v>$408,200</v>
      </c>
      <c r="H33" s="63" t="str">
        <f>RIGHT(D26,8)</f>
        <v>$204,100</v>
      </c>
    </row>
    <row r="34" spans="7:8" x14ac:dyDescent="0.2">
      <c r="G34" s="62" t="str">
        <f>RIGHT(C27,8)</f>
        <v>$612,350</v>
      </c>
      <c r="H34" s="63" t="str">
        <f>RIGHT(D27,8)</f>
        <v>$306,175</v>
      </c>
    </row>
    <row r="35" spans="7:8" x14ac:dyDescent="0.2">
      <c r="G35" s="64">
        <v>999999999</v>
      </c>
      <c r="H35" s="65">
        <v>999999999</v>
      </c>
    </row>
  </sheetData>
  <sheetProtection sheet="1" objects="1" scenarios="1"/>
  <mergeCells count="5">
    <mergeCell ref="K3:L3"/>
    <mergeCell ref="M3:N3"/>
    <mergeCell ref="O3:P3"/>
    <mergeCell ref="Q3:R3"/>
    <mergeCell ref="J2:R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E41"/>
  <sheetViews>
    <sheetView showGridLines="0" workbookViewId="0">
      <selection activeCell="B3" sqref="B3:D4"/>
    </sheetView>
  </sheetViews>
  <sheetFormatPr baseColWidth="10" defaultRowHeight="20" x14ac:dyDescent="0.2"/>
  <cols>
    <col min="2" max="2" width="18.21875" bestFit="1" customWidth="1"/>
    <col min="3" max="3" width="8.109375" bestFit="1" customWidth="1"/>
    <col min="4" max="4" width="10.6640625" bestFit="1" customWidth="1"/>
    <col min="5" max="5" width="16.44140625" bestFit="1" customWidth="1"/>
  </cols>
  <sheetData>
    <row r="3" spans="2:5" x14ac:dyDescent="0.2">
      <c r="B3" s="87" t="s">
        <v>175</v>
      </c>
      <c r="C3" s="87"/>
      <c r="D3" s="87"/>
    </row>
    <row r="4" spans="2:5" x14ac:dyDescent="0.2">
      <c r="B4" s="87"/>
      <c r="C4" s="87"/>
      <c r="D4" s="87"/>
    </row>
    <row r="7" spans="2:5" x14ac:dyDescent="0.2">
      <c r="B7" s="88" t="s">
        <v>169</v>
      </c>
      <c r="C7" s="89"/>
      <c r="D7" s="89"/>
      <c r="E7" s="90"/>
    </row>
    <row r="8" spans="2:5" x14ac:dyDescent="0.2">
      <c r="B8" s="3" t="s">
        <v>32</v>
      </c>
      <c r="C8" s="3" t="s">
        <v>170</v>
      </c>
      <c r="D8" s="3" t="s">
        <v>171</v>
      </c>
      <c r="E8" s="3" t="s">
        <v>172</v>
      </c>
    </row>
    <row r="9" spans="2:5" x14ac:dyDescent="0.2">
      <c r="B9" s="34">
        <v>50000</v>
      </c>
      <c r="C9" s="35">
        <v>4366</v>
      </c>
      <c r="D9" s="38">
        <v>0.11489473684210526</v>
      </c>
      <c r="E9" s="35">
        <v>45634</v>
      </c>
    </row>
    <row r="10" spans="2:5" x14ac:dyDescent="0.2">
      <c r="B10" s="34">
        <v>75000</v>
      </c>
      <c r="C10" s="35">
        <v>9718.5</v>
      </c>
      <c r="D10" s="38">
        <v>0.15426190476190477</v>
      </c>
      <c r="E10" s="35">
        <v>65281.5</v>
      </c>
    </row>
    <row r="11" spans="2:5" x14ac:dyDescent="0.2">
      <c r="B11" s="34">
        <v>100000</v>
      </c>
      <c r="C11" s="35">
        <v>15294.5</v>
      </c>
      <c r="D11" s="38">
        <v>0.17380113636363637</v>
      </c>
      <c r="E11" s="35">
        <v>84705.5</v>
      </c>
    </row>
    <row r="12" spans="2:5" x14ac:dyDescent="0.2">
      <c r="B12" s="34">
        <v>150000</v>
      </c>
      <c r="C12" s="35">
        <v>27294.5</v>
      </c>
      <c r="D12" s="38">
        <v>0.19778623188405797</v>
      </c>
      <c r="E12" s="35">
        <v>122705.5</v>
      </c>
    </row>
    <row r="13" spans="2:5" x14ac:dyDescent="0.2">
      <c r="B13" s="34">
        <v>300000</v>
      </c>
      <c r="C13" s="35">
        <v>75993.5</v>
      </c>
      <c r="D13" s="38">
        <v>0.26386631944444444</v>
      </c>
      <c r="E13" s="35">
        <v>224006.5</v>
      </c>
    </row>
    <row r="15" spans="2:5" x14ac:dyDescent="0.2">
      <c r="B15" s="85" t="s">
        <v>173</v>
      </c>
      <c r="C15" s="86"/>
    </row>
    <row r="16" spans="2:5" x14ac:dyDescent="0.2">
      <c r="B16" s="36" t="s">
        <v>174</v>
      </c>
      <c r="C16" s="37">
        <v>12000</v>
      </c>
    </row>
    <row r="17" spans="2:5" x14ac:dyDescent="0.2">
      <c r="B17" s="36" t="s">
        <v>50</v>
      </c>
      <c r="C17" s="37">
        <v>0</v>
      </c>
    </row>
    <row r="27" spans="2:5" x14ac:dyDescent="0.2">
      <c r="B27" s="91" t="s">
        <v>176</v>
      </c>
      <c r="C27" s="91"/>
      <c r="D27" s="91"/>
    </row>
    <row r="28" spans="2:5" x14ac:dyDescent="0.2">
      <c r="B28" s="91"/>
      <c r="C28" s="91"/>
      <c r="D28" s="91"/>
    </row>
    <row r="31" spans="2:5" x14ac:dyDescent="0.2">
      <c r="B31" s="88" t="s">
        <v>169</v>
      </c>
      <c r="C31" s="89"/>
      <c r="D31" s="89"/>
      <c r="E31" s="90"/>
    </row>
    <row r="32" spans="2:5" x14ac:dyDescent="0.2">
      <c r="B32" s="3" t="s">
        <v>32</v>
      </c>
      <c r="C32" s="3" t="s">
        <v>170</v>
      </c>
      <c r="D32" s="3" t="s">
        <v>171</v>
      </c>
      <c r="E32" s="3" t="s">
        <v>172</v>
      </c>
    </row>
    <row r="33" spans="2:5" x14ac:dyDescent="0.2">
      <c r="B33" s="34">
        <v>50000</v>
      </c>
      <c r="C33" s="35">
        <v>4366</v>
      </c>
      <c r="D33" s="38">
        <v>0.11489473684210526</v>
      </c>
      <c r="E33" s="35">
        <v>45634</v>
      </c>
    </row>
    <row r="34" spans="2:5" x14ac:dyDescent="0.2">
      <c r="B34" s="34">
        <v>75000</v>
      </c>
      <c r="C34" s="35">
        <v>9718.5</v>
      </c>
      <c r="D34" s="38">
        <v>0.15426190476190477</v>
      </c>
      <c r="E34" s="35">
        <v>65281.5</v>
      </c>
    </row>
    <row r="35" spans="2:5" x14ac:dyDescent="0.2">
      <c r="B35" s="34">
        <v>100000</v>
      </c>
      <c r="C35" s="35">
        <v>15294.5</v>
      </c>
      <c r="D35" s="38">
        <v>0.17380113636363637</v>
      </c>
      <c r="E35" s="35">
        <v>84705.5</v>
      </c>
    </row>
    <row r="36" spans="2:5" x14ac:dyDescent="0.2">
      <c r="B36" s="34">
        <v>150000</v>
      </c>
      <c r="C36" s="35">
        <v>27294.5</v>
      </c>
      <c r="D36" s="38">
        <v>0.19778623188405797</v>
      </c>
      <c r="E36" s="35">
        <v>122705.5</v>
      </c>
    </row>
    <row r="37" spans="2:5" x14ac:dyDescent="0.2">
      <c r="B37" s="34">
        <v>300000</v>
      </c>
      <c r="C37" s="35">
        <v>75993.5</v>
      </c>
      <c r="D37" s="38">
        <v>0.26386631944444444</v>
      </c>
      <c r="E37" s="35">
        <v>224006.5</v>
      </c>
    </row>
    <row r="39" spans="2:5" x14ac:dyDescent="0.2">
      <c r="B39" s="85" t="s">
        <v>173</v>
      </c>
      <c r="C39" s="86"/>
    </row>
    <row r="40" spans="2:5" x14ac:dyDescent="0.2">
      <c r="B40" s="36" t="s">
        <v>174</v>
      </c>
      <c r="C40" s="37">
        <v>12000</v>
      </c>
    </row>
    <row r="41" spans="2:5" x14ac:dyDescent="0.2">
      <c r="B41" s="36" t="s">
        <v>50</v>
      </c>
      <c r="C41" s="37">
        <v>0</v>
      </c>
    </row>
  </sheetData>
  <sheetProtection sheet="1" objects="1" scenarios="1"/>
  <mergeCells count="6">
    <mergeCell ref="B39:C39"/>
    <mergeCell ref="B3:D4"/>
    <mergeCell ref="B7:E7"/>
    <mergeCell ref="B15:C15"/>
    <mergeCell ref="B27:D28"/>
    <mergeCell ref="B31:E31"/>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TERMS &amp; CONDITIONS</vt:lpstr>
      <vt:lpstr>Income Tax Calculator</vt:lpstr>
      <vt:lpstr>Income Tax Model</vt:lpstr>
      <vt:lpstr>Fed Tax Rate Mapping</vt:lpstr>
      <vt:lpstr>Income Tax Exhibits</vt:lpstr>
      <vt:lpstr>AnnualGrossIncome</vt:lpstr>
      <vt:lpstr>Deductions</vt:lpstr>
      <vt:lpstr>FilingStatus</vt:lpstr>
      <vt:lpstr>Frequency</vt:lpstr>
      <vt:lpstr>GrossIncome</vt:lpstr>
      <vt:lpstr>LocalWageTax</vt:lpstr>
      <vt:lpstr>State</vt:lpstr>
      <vt:lpstr>TaxableIncomeFICA</vt:lpstr>
      <vt:lpstr>TaxableIncomeFIT</vt:lpstr>
      <vt:lpstr>TaxableIncomeSIT</vt:lpstr>
      <vt:lpstr>TaxCredits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2019-03-03T20:37:23Z</dcterms:created>
  <dcterms:modified xsi:type="dcterms:W3CDTF">2020-01-01T20:11:16Z</dcterms:modified>
  <cp:category/>
</cp:coreProperties>
</file>